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ravail_Laurence\_travail_Laurence\Laurence\MARKETING COMM P-E.NET\FICHES PRATIQUES\"/>
    </mc:Choice>
  </mc:AlternateContent>
  <xr:revisionPtr revIDLastSave="0" documentId="13_ncr:1_{4922998B-EEAA-479E-9856-E73CC7777C9B}" xr6:coauthVersionLast="43" xr6:coauthVersionMax="43" xr10:uidLastSave="{00000000-0000-0000-0000-000000000000}"/>
  <bookViews>
    <workbookView xWindow="-60" yWindow="-60" windowWidth="28920" windowHeight="15720" firstSheet="2" activeTab="6" xr2:uid="{311440B1-DD40-4B08-B34D-63E4F0E2F2CA}"/>
  </bookViews>
  <sheets>
    <sheet name="1ère page - couverture" sheetId="1" r:id="rId1"/>
    <sheet name="Sommaire" sheetId="2" r:id="rId2"/>
    <sheet name="Compte de résultat" sheetId="3" r:id="rId3"/>
    <sheet name="Seuil de rentabilté" sheetId="4" r:id="rId4"/>
    <sheet name="BFR" sheetId="5" r:id="rId5"/>
    <sheet name="Tab. de financement" sheetId="6" r:id="rId6"/>
    <sheet name="Budget C.A détaillé" sheetId="7" r:id="rId7"/>
    <sheet name="Budget frais de personnel" sheetId="8" r:id="rId8"/>
    <sheet name="Feuil9" sheetId="9" r:id="rId9"/>
    <sheet name="Prêts et apports" sheetId="10" r:id="rId10"/>
    <sheet name="Feuil11" sheetId="11" r:id="rId11"/>
    <sheet name="IS" sheetId="12" r:id="rId12"/>
  </sheets>
  <externalReferences>
    <externalReference r:id="rId13"/>
  </externalReference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2" i="7" l="1"/>
  <c r="F93" i="7"/>
  <c r="F94" i="7"/>
  <c r="F95" i="7"/>
  <c r="F96" i="7"/>
  <c r="F97" i="7"/>
  <c r="F98" i="7"/>
  <c r="F99" i="7"/>
  <c r="F100" i="7"/>
  <c r="F101" i="7"/>
  <c r="F102" i="7"/>
  <c r="F103" i="7"/>
  <c r="F119" i="7"/>
  <c r="H92" i="7"/>
  <c r="H93" i="7"/>
  <c r="H94" i="7"/>
  <c r="H95" i="7"/>
  <c r="H96" i="7"/>
  <c r="H97" i="7"/>
  <c r="H98" i="7"/>
  <c r="H99" i="7"/>
  <c r="H100" i="7"/>
  <c r="H101" i="7"/>
  <c r="H102" i="7"/>
  <c r="H103" i="7"/>
  <c r="H119" i="7"/>
  <c r="H125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5" i="7"/>
  <c r="I126" i="7"/>
  <c r="I120" i="7"/>
  <c r="G120" i="7"/>
  <c r="I123" i="7"/>
  <c r="I122" i="7"/>
  <c r="H122" i="7"/>
  <c r="F50" i="7"/>
  <c r="F51" i="7"/>
  <c r="F52" i="7"/>
  <c r="F53" i="7"/>
  <c r="F54" i="7"/>
  <c r="F55" i="7"/>
  <c r="F56" i="7"/>
  <c r="F57" i="7"/>
  <c r="F58" i="7"/>
  <c r="F59" i="7"/>
  <c r="F60" i="7"/>
  <c r="F61" i="7"/>
  <c r="F77" i="7"/>
  <c r="H50" i="7"/>
  <c r="H51" i="7"/>
  <c r="H52" i="7"/>
  <c r="H53" i="7"/>
  <c r="H54" i="7"/>
  <c r="H55" i="7"/>
  <c r="H56" i="7"/>
  <c r="H57" i="7"/>
  <c r="H58" i="7"/>
  <c r="H59" i="7"/>
  <c r="H60" i="7"/>
  <c r="H61" i="7"/>
  <c r="H77" i="7"/>
  <c r="H83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83" i="7"/>
  <c r="I84" i="7"/>
  <c r="I78" i="7"/>
  <c r="G78" i="7"/>
  <c r="I81" i="7"/>
  <c r="I80" i="7"/>
  <c r="H80" i="7"/>
  <c r="F8" i="7"/>
  <c r="F9" i="7"/>
  <c r="F10" i="7"/>
  <c r="F11" i="7"/>
  <c r="F12" i="7"/>
  <c r="F13" i="7"/>
  <c r="F14" i="7"/>
  <c r="F15" i="7"/>
  <c r="F16" i="7"/>
  <c r="F17" i="7"/>
  <c r="F18" i="7"/>
  <c r="F19" i="7"/>
  <c r="F35" i="7"/>
  <c r="H8" i="7"/>
  <c r="H9" i="7"/>
  <c r="H10" i="7"/>
  <c r="H11" i="7"/>
  <c r="H12" i="7"/>
  <c r="H13" i="7"/>
  <c r="H14" i="7"/>
  <c r="H15" i="7"/>
  <c r="H16" i="7"/>
  <c r="H17" i="7"/>
  <c r="H18" i="7"/>
  <c r="H19" i="7"/>
  <c r="H35" i="7"/>
  <c r="H41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41" i="7"/>
  <c r="I42" i="7"/>
  <c r="I36" i="7"/>
  <c r="G36" i="7"/>
  <c r="I39" i="7"/>
  <c r="I38" i="7"/>
  <c r="H38" i="7"/>
  <c r="B26" i="6"/>
  <c r="B28" i="6"/>
  <c r="B29" i="6"/>
  <c r="B31" i="6"/>
  <c r="B32" i="6"/>
  <c r="B12" i="6"/>
  <c r="B13" i="6"/>
  <c r="B14" i="6"/>
  <c r="B15" i="6"/>
  <c r="B16" i="6"/>
  <c r="B19" i="6"/>
  <c r="B21" i="6"/>
  <c r="B22" i="6"/>
  <c r="B35" i="6"/>
  <c r="B36" i="6"/>
  <c r="C34" i="6"/>
  <c r="C29" i="6"/>
  <c r="C31" i="6"/>
  <c r="C32" i="6"/>
  <c r="C12" i="6"/>
  <c r="C13" i="6"/>
  <c r="C14" i="6"/>
  <c r="C15" i="6"/>
  <c r="C16" i="6"/>
  <c r="C19" i="6"/>
  <c r="C21" i="6"/>
  <c r="C22" i="6"/>
  <c r="C35" i="6"/>
  <c r="C36" i="6"/>
  <c r="D34" i="6"/>
  <c r="D29" i="6"/>
  <c r="D31" i="6"/>
  <c r="D32" i="6"/>
  <c r="D12" i="6"/>
  <c r="D13" i="6"/>
  <c r="D14" i="6"/>
  <c r="D15" i="6"/>
  <c r="D16" i="6"/>
  <c r="D19" i="6"/>
  <c r="D21" i="6"/>
  <c r="D22" i="6"/>
  <c r="D35" i="6"/>
  <c r="D36" i="6"/>
  <c r="D6" i="5"/>
  <c r="D9" i="5"/>
  <c r="D10" i="5"/>
  <c r="D12" i="5"/>
  <c r="D14" i="5"/>
  <c r="D16" i="5"/>
  <c r="C6" i="5"/>
  <c r="C9" i="5"/>
  <c r="C10" i="5"/>
  <c r="C12" i="5"/>
  <c r="C14" i="5"/>
  <c r="C16" i="5"/>
  <c r="B6" i="5"/>
  <c r="B9" i="5"/>
  <c r="B10" i="5"/>
  <c r="B12" i="5"/>
  <c r="B14" i="5"/>
  <c r="B16" i="5"/>
  <c r="D4" i="4"/>
  <c r="D6" i="4"/>
  <c r="D7" i="4"/>
  <c r="D5" i="4"/>
  <c r="D14" i="4"/>
  <c r="D16" i="4"/>
  <c r="D18" i="4"/>
  <c r="C4" i="4"/>
  <c r="C6" i="4"/>
  <c r="C7" i="4"/>
  <c r="C5" i="4"/>
  <c r="C14" i="4"/>
  <c r="C16" i="4"/>
  <c r="C18" i="4"/>
  <c r="B4" i="4"/>
  <c r="B6" i="4"/>
  <c r="B7" i="4"/>
  <c r="B5" i="4"/>
  <c r="B14" i="4"/>
  <c r="B16" i="4"/>
  <c r="B18" i="4"/>
  <c r="D8" i="4"/>
  <c r="D9" i="4"/>
  <c r="D10" i="4"/>
  <c r="C8" i="4"/>
  <c r="C9" i="4"/>
  <c r="C10" i="4"/>
  <c r="B8" i="4"/>
  <c r="B9" i="4"/>
  <c r="B10" i="4"/>
  <c r="F5" i="3"/>
  <c r="F6" i="3"/>
  <c r="F4" i="3"/>
  <c r="F8" i="3"/>
  <c r="F11" i="3"/>
  <c r="F10" i="3"/>
  <c r="F14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17" i="3"/>
  <c r="F44" i="3"/>
  <c r="F45" i="3"/>
  <c r="F46" i="3"/>
  <c r="F43" i="3"/>
  <c r="F50" i="3"/>
  <c r="F51" i="3"/>
  <c r="F52" i="3"/>
  <c r="F49" i="3"/>
  <c r="F55" i="3"/>
  <c r="F54" i="3"/>
  <c r="F57" i="3"/>
  <c r="F59" i="3"/>
  <c r="F62" i="3"/>
  <c r="F61" i="3"/>
  <c r="F64" i="3"/>
  <c r="F67" i="3"/>
  <c r="F66" i="3"/>
  <c r="F70" i="3"/>
  <c r="F72" i="3"/>
  <c r="F75" i="3"/>
  <c r="F77" i="3"/>
  <c r="F79" i="3"/>
  <c r="F81" i="3"/>
  <c r="G81" i="3"/>
  <c r="D5" i="3"/>
  <c r="D6" i="3"/>
  <c r="D4" i="3"/>
  <c r="D8" i="3"/>
  <c r="D11" i="3"/>
  <c r="D10" i="3"/>
  <c r="D14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17" i="3"/>
  <c r="D44" i="3"/>
  <c r="D45" i="3"/>
  <c r="D46" i="3"/>
  <c r="D43" i="3"/>
  <c r="D50" i="3"/>
  <c r="D51" i="3"/>
  <c r="D52" i="3"/>
  <c r="D49" i="3"/>
  <c r="D55" i="3"/>
  <c r="D54" i="3"/>
  <c r="D57" i="3"/>
  <c r="D59" i="3"/>
  <c r="D62" i="3"/>
  <c r="D61" i="3"/>
  <c r="D64" i="3"/>
  <c r="D67" i="3"/>
  <c r="D66" i="3"/>
  <c r="D70" i="3"/>
  <c r="D72" i="3"/>
  <c r="D75" i="3"/>
  <c r="D77" i="3"/>
  <c r="D79" i="3"/>
  <c r="D81" i="3"/>
  <c r="E81" i="3"/>
  <c r="B5" i="3"/>
  <c r="B6" i="3"/>
  <c r="B4" i="3"/>
  <c r="B8" i="3"/>
  <c r="B11" i="3"/>
  <c r="B10" i="3"/>
  <c r="B14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17" i="3"/>
  <c r="B44" i="3"/>
  <c r="B45" i="3"/>
  <c r="B46" i="3"/>
  <c r="B43" i="3"/>
  <c r="B50" i="3"/>
  <c r="B51" i="3"/>
  <c r="B52" i="3"/>
  <c r="B49" i="3"/>
  <c r="B55" i="3"/>
  <c r="B54" i="3"/>
  <c r="B57" i="3"/>
  <c r="B59" i="3"/>
  <c r="B62" i="3"/>
  <c r="B61" i="3"/>
  <c r="B64" i="3"/>
  <c r="B67" i="3"/>
  <c r="B66" i="3"/>
  <c r="B70" i="3"/>
  <c r="B72" i="3"/>
  <c r="B75" i="3"/>
  <c r="B77" i="3"/>
  <c r="B79" i="3"/>
  <c r="B81" i="3"/>
  <c r="C81" i="3"/>
  <c r="G79" i="3"/>
  <c r="E79" i="3"/>
  <c r="C79" i="3"/>
  <c r="G77" i="3"/>
  <c r="E77" i="3"/>
  <c r="C77" i="3"/>
  <c r="G75" i="3"/>
  <c r="E75" i="3"/>
  <c r="C75" i="3"/>
  <c r="G74" i="3"/>
  <c r="E74" i="3"/>
  <c r="C74" i="3"/>
  <c r="G72" i="3"/>
  <c r="E72" i="3"/>
  <c r="C72" i="3"/>
  <c r="G70" i="3"/>
  <c r="E70" i="3"/>
  <c r="C70" i="3"/>
  <c r="G68" i="3"/>
  <c r="E68" i="3"/>
  <c r="C68" i="3"/>
  <c r="G67" i="3"/>
  <c r="E67" i="3"/>
  <c r="C67" i="3"/>
  <c r="G66" i="3"/>
  <c r="E66" i="3"/>
  <c r="C66" i="3"/>
  <c r="G64" i="3"/>
  <c r="E64" i="3"/>
  <c r="C64" i="3"/>
  <c r="G62" i="3"/>
  <c r="E62" i="3"/>
  <c r="C62" i="3"/>
  <c r="G61" i="3"/>
  <c r="E61" i="3"/>
  <c r="C61" i="3"/>
  <c r="G59" i="3"/>
  <c r="E59" i="3"/>
  <c r="C59" i="3"/>
  <c r="G57" i="3"/>
  <c r="E57" i="3"/>
  <c r="C57" i="3"/>
  <c r="G55" i="3"/>
  <c r="E55" i="3"/>
  <c r="C55" i="3"/>
  <c r="G54" i="3"/>
  <c r="E54" i="3"/>
  <c r="C54" i="3"/>
  <c r="G52" i="3"/>
  <c r="E52" i="3"/>
  <c r="C52" i="3"/>
  <c r="G51" i="3"/>
  <c r="E51" i="3"/>
  <c r="C51" i="3"/>
  <c r="G50" i="3"/>
  <c r="E50" i="3"/>
  <c r="C50" i="3"/>
  <c r="G49" i="3"/>
  <c r="E49" i="3"/>
  <c r="C49" i="3"/>
  <c r="G47" i="3"/>
  <c r="E47" i="3"/>
  <c r="C47" i="3"/>
  <c r="G46" i="3"/>
  <c r="E46" i="3"/>
  <c r="C46" i="3"/>
  <c r="G45" i="3"/>
  <c r="E45" i="3"/>
  <c r="C45" i="3"/>
  <c r="G44" i="3"/>
  <c r="E44" i="3"/>
  <c r="C44" i="3"/>
  <c r="G43" i="3"/>
  <c r="E43" i="3"/>
  <c r="C43" i="3"/>
  <c r="G41" i="3"/>
  <c r="E41" i="3"/>
  <c r="C41" i="3"/>
  <c r="G40" i="3"/>
  <c r="E40" i="3"/>
  <c r="C40" i="3"/>
  <c r="G39" i="3"/>
  <c r="E39" i="3"/>
  <c r="C39" i="3"/>
  <c r="G38" i="3"/>
  <c r="E38" i="3"/>
  <c r="C38" i="3"/>
  <c r="G37" i="3"/>
  <c r="E37" i="3"/>
  <c r="C37" i="3"/>
  <c r="G36" i="3"/>
  <c r="E36" i="3"/>
  <c r="C36" i="3"/>
  <c r="G35" i="3"/>
  <c r="E35" i="3"/>
  <c r="C35" i="3"/>
  <c r="G34" i="3"/>
  <c r="E34" i="3"/>
  <c r="C34" i="3"/>
  <c r="G33" i="3"/>
  <c r="E33" i="3"/>
  <c r="C33" i="3"/>
  <c r="G32" i="3"/>
  <c r="E32" i="3"/>
  <c r="C32" i="3"/>
  <c r="G31" i="3"/>
  <c r="E31" i="3"/>
  <c r="C31" i="3"/>
  <c r="G30" i="3"/>
  <c r="E30" i="3"/>
  <c r="C30" i="3"/>
  <c r="G29" i="3"/>
  <c r="E29" i="3"/>
  <c r="C29" i="3"/>
  <c r="G28" i="3"/>
  <c r="E28" i="3"/>
  <c r="C28" i="3"/>
  <c r="G27" i="3"/>
  <c r="E27" i="3"/>
  <c r="C27" i="3"/>
  <c r="G26" i="3"/>
  <c r="E26" i="3"/>
  <c r="C26" i="3"/>
  <c r="G25" i="3"/>
  <c r="E25" i="3"/>
  <c r="C25" i="3"/>
  <c r="G24" i="3"/>
  <c r="E24" i="3"/>
  <c r="C24" i="3"/>
  <c r="G23" i="3"/>
  <c r="E23" i="3"/>
  <c r="C23" i="3"/>
  <c r="G22" i="3"/>
  <c r="E22" i="3"/>
  <c r="C22" i="3"/>
  <c r="G21" i="3"/>
  <c r="E21" i="3"/>
  <c r="C21" i="3"/>
  <c r="G20" i="3"/>
  <c r="E20" i="3"/>
  <c r="C20" i="3"/>
  <c r="G19" i="3"/>
  <c r="E19" i="3"/>
  <c r="C19" i="3"/>
  <c r="G18" i="3"/>
  <c r="E18" i="3"/>
  <c r="C18" i="3"/>
  <c r="G17" i="3"/>
  <c r="E17" i="3"/>
  <c r="C17" i="3"/>
  <c r="F15" i="3"/>
  <c r="D15" i="3"/>
  <c r="B15" i="3"/>
  <c r="G12" i="3"/>
  <c r="E12" i="3"/>
  <c r="C12" i="3"/>
  <c r="G11" i="3"/>
  <c r="E11" i="3"/>
  <c r="C11" i="3"/>
  <c r="G10" i="3"/>
  <c r="E10" i="3"/>
  <c r="C10" i="3"/>
  <c r="G7" i="3"/>
  <c r="E7" i="3"/>
  <c r="C7" i="3"/>
  <c r="G6" i="3"/>
  <c r="E6" i="3"/>
  <c r="C6" i="3"/>
  <c r="G5" i="3"/>
  <c r="E5" i="3"/>
  <c r="C5" i="3"/>
  <c r="G4" i="3"/>
  <c r="E4" i="3"/>
  <c r="C4" i="3"/>
</calcChain>
</file>

<file path=xl/sharedStrings.xml><?xml version="1.0" encoding="utf-8"?>
<sst xmlns="http://schemas.openxmlformats.org/spreadsheetml/2006/main" count="328" uniqueCount="153">
  <si>
    <t xml:space="preserve">PRESENTATION DE L ENTREPRISE </t>
  </si>
  <si>
    <t xml:space="preserve">ACTIVITE </t>
  </si>
  <si>
    <t xml:space="preserve">ADRESSE COMPLETE </t>
  </si>
  <si>
    <t xml:space="preserve">CONTACT </t>
  </si>
  <si>
    <t xml:space="preserve">STATUTS DE L ENTREPRISE </t>
  </si>
  <si>
    <t xml:space="preserve">PREVISIONNEL SUR 3 ANS </t>
  </si>
  <si>
    <t>NOM DE L'ENTREPRISE</t>
  </si>
  <si>
    <t>Compte de résultat prévisionnel sur 3 ans</t>
  </si>
  <si>
    <t>Année 1</t>
  </si>
  <si>
    <t>%</t>
  </si>
  <si>
    <t>Année 2</t>
  </si>
  <si>
    <t>Année 3</t>
  </si>
  <si>
    <t>Prestations</t>
  </si>
  <si>
    <t>Service Nautique</t>
  </si>
  <si>
    <t>Service Automobile</t>
  </si>
  <si>
    <t>Chiffre d'affaires</t>
  </si>
  <si>
    <t>Achats de marchandises</t>
  </si>
  <si>
    <t>Achats marchandises</t>
  </si>
  <si>
    <t>Variation stocks marchandise</t>
  </si>
  <si>
    <t>Marge brute</t>
  </si>
  <si>
    <t>Taux de marge en %</t>
  </si>
  <si>
    <t>Autres achats et services externes</t>
  </si>
  <si>
    <t>Electricité / Eau</t>
  </si>
  <si>
    <t xml:space="preserve">Fournitures </t>
  </si>
  <si>
    <t>Carburant Machines</t>
  </si>
  <si>
    <t>Carburant véhicule</t>
  </si>
  <si>
    <t>Petit outillage</t>
  </si>
  <si>
    <t>Fournitures administratives</t>
  </si>
  <si>
    <t>Locations immeuble</t>
  </si>
  <si>
    <t>Autres locations</t>
  </si>
  <si>
    <t>Entretien matériel informatique</t>
  </si>
  <si>
    <t xml:space="preserve">Entretien matériel </t>
  </si>
  <si>
    <t>Maintenance</t>
  </si>
  <si>
    <t>Primes d'assurance</t>
  </si>
  <si>
    <t>Documentation</t>
  </si>
  <si>
    <t>Formation</t>
  </si>
  <si>
    <t>Honoraires comptables</t>
  </si>
  <si>
    <t>Autres honoraires</t>
  </si>
  <si>
    <t>Frais d'actes et de contentieux</t>
  </si>
  <si>
    <t>Publicité</t>
  </si>
  <si>
    <t>Cadeaux à la clientèle</t>
  </si>
  <si>
    <t>Déplacements / Receptions</t>
  </si>
  <si>
    <t>Frais postaux</t>
  </si>
  <si>
    <t>Téléphone</t>
  </si>
  <si>
    <t>Services bancaires</t>
  </si>
  <si>
    <t>Cotisations</t>
  </si>
  <si>
    <t>Impôt et taxes</t>
  </si>
  <si>
    <t>Formation profesionnnelle</t>
  </si>
  <si>
    <t>Taxe d'apprentissage</t>
  </si>
  <si>
    <t>CET</t>
  </si>
  <si>
    <t>Autres impots et taxes</t>
  </si>
  <si>
    <t>Salaires et charges sociales</t>
  </si>
  <si>
    <t>Rémunération gérant</t>
  </si>
  <si>
    <t>Salaires bruts salariés</t>
  </si>
  <si>
    <t>Charges sociales</t>
  </si>
  <si>
    <t>Autres charges</t>
  </si>
  <si>
    <t>Total des charges d'exploitation</t>
  </si>
  <si>
    <t xml:space="preserve">Excedent Brut d'Exploitation </t>
  </si>
  <si>
    <t>Dotations aux Amortissements</t>
  </si>
  <si>
    <t>Résultat d'exploitation</t>
  </si>
  <si>
    <t>Charges financières</t>
  </si>
  <si>
    <t>Intérêts prêts MT</t>
  </si>
  <si>
    <t>Interêts CT</t>
  </si>
  <si>
    <t>Résultat financier</t>
  </si>
  <si>
    <t>Résultat courant</t>
  </si>
  <si>
    <t>Charges exceptionnelles</t>
  </si>
  <si>
    <t>Impôt sur les bénéfices</t>
  </si>
  <si>
    <t>Résultat de l'exercice</t>
  </si>
  <si>
    <t>Dotations aux amortissements</t>
  </si>
  <si>
    <t>Capacité d'autofinancement</t>
  </si>
  <si>
    <t xml:space="preserve">SEUIL DE RENTABILITÉ </t>
  </si>
  <si>
    <t xml:space="preserve">CHIFFRES D'AFFAIRES HT (CA )  </t>
  </si>
  <si>
    <t>CHARGES
CV + CF</t>
  </si>
  <si>
    <t>Charges Variables (CV)</t>
  </si>
  <si>
    <t>Charges fixes (CF)</t>
  </si>
  <si>
    <t>MARGE SUR COÛT VARIABLE (MCV)
MCV = CA - CV</t>
  </si>
  <si>
    <t>Taux de MCV 
(MCV / CA) * 100</t>
  </si>
  <si>
    <t>SEUIL DE RENTABILITÉ  
CF / Taux de MCV</t>
  </si>
  <si>
    <t>Contrôle</t>
  </si>
  <si>
    <t>Ecart</t>
  </si>
  <si>
    <t>TABLEAU BFR</t>
  </si>
  <si>
    <t>EMPLOIS</t>
  </si>
  <si>
    <t>Stock matières</t>
  </si>
  <si>
    <t>Produits en cours</t>
  </si>
  <si>
    <t>Produits finis</t>
  </si>
  <si>
    <t>Clients TTC</t>
  </si>
  <si>
    <t>(1) TOTAL EMPLOIS</t>
  </si>
  <si>
    <t>RESSOURCES</t>
  </si>
  <si>
    <t>Fournisseurs TTC</t>
  </si>
  <si>
    <t>Acomptes clients TTC</t>
  </si>
  <si>
    <t>(2) TOTAL RESSOURCES</t>
  </si>
  <si>
    <t xml:space="preserve">BESOINS EN FONDS DE ROULEMENT
</t>
  </si>
  <si>
    <t>TABLEAU DE FINANCEMENT</t>
  </si>
  <si>
    <t>Immobilisations incorporelles HT</t>
  </si>
  <si>
    <t>Frais de premier établissement</t>
  </si>
  <si>
    <t>Recherche et développement</t>
  </si>
  <si>
    <t>Fonds de commerce</t>
  </si>
  <si>
    <t>Droit au bail</t>
  </si>
  <si>
    <t>Immobilisations corporelles HT</t>
  </si>
  <si>
    <t>Terrains</t>
  </si>
  <si>
    <t>Bâtiments</t>
  </si>
  <si>
    <t>Machines</t>
  </si>
  <si>
    <t>Machines outils extérieur</t>
  </si>
  <si>
    <t>Véhicule</t>
  </si>
  <si>
    <t>Matériel divers</t>
  </si>
  <si>
    <t>Matériel de bureau et mobilier</t>
  </si>
  <si>
    <t>Immobilisations financières</t>
  </si>
  <si>
    <t xml:space="preserve">Variations du BFR </t>
  </si>
  <si>
    <t>Distribution de dividendes / Exploitant</t>
  </si>
  <si>
    <t>Remboursement emprunts (capital)</t>
  </si>
  <si>
    <t>TOTAL DES BESOINS</t>
  </si>
  <si>
    <t>Capitaux propres</t>
  </si>
  <si>
    <t>En nature</t>
  </si>
  <si>
    <t>En numéraire</t>
  </si>
  <si>
    <t>Subventions d'équipement</t>
  </si>
  <si>
    <t>Comptes courants d'associés</t>
  </si>
  <si>
    <t>Emprunt bancaire à MLT</t>
  </si>
  <si>
    <t>Concours bancaire à CT</t>
  </si>
  <si>
    <t>TOTAL DES RESSOURCES</t>
  </si>
  <si>
    <t>TRESORERIE DEBUT ANNEE</t>
  </si>
  <si>
    <t>VARIATION TRESORERIE ANNUELLE</t>
  </si>
  <si>
    <t>TRESORERIE FIN ANNEE</t>
  </si>
  <si>
    <t>Chiffre d'affaires prévisionnel:</t>
  </si>
  <si>
    <t>ANNEE 1</t>
  </si>
  <si>
    <t>Marge</t>
  </si>
  <si>
    <t>Nombre de semaines / an</t>
  </si>
  <si>
    <t>Clients / semaine</t>
  </si>
  <si>
    <t>Prix prestation</t>
  </si>
  <si>
    <t>Taux de marge</t>
  </si>
  <si>
    <t>Auto</t>
  </si>
  <si>
    <t>Machine</t>
  </si>
  <si>
    <t>Machine II</t>
  </si>
  <si>
    <t>Outils</t>
  </si>
  <si>
    <t>Machine extérieure</t>
  </si>
  <si>
    <t>Fournitures</t>
  </si>
  <si>
    <t>Materiels et Fournitures extérieurs</t>
  </si>
  <si>
    <t>Vidange moteur</t>
  </si>
  <si>
    <t>Entretien FAP</t>
  </si>
  <si>
    <t>Entretien courant auto</t>
  </si>
  <si>
    <t xml:space="preserve">Polissage carosserie </t>
  </si>
  <si>
    <t xml:space="preserve">Réparation démarreur </t>
  </si>
  <si>
    <t>Réparation alternateur</t>
  </si>
  <si>
    <t xml:space="preserve">Entretien Moteur </t>
  </si>
  <si>
    <t xml:space="preserve">Entretien carénne </t>
  </si>
  <si>
    <t>Total par activités</t>
  </si>
  <si>
    <t>Total général</t>
  </si>
  <si>
    <t>Achats</t>
  </si>
  <si>
    <t>ANNEE 2</t>
  </si>
  <si>
    <t>ANNEE 3</t>
  </si>
  <si>
    <t>Résultat marge sur coût variable (mgcv)</t>
  </si>
  <si>
    <t>Activité 1</t>
  </si>
  <si>
    <t>Activité  1</t>
  </si>
  <si>
    <t>Chiffre d'affaires prévisionnel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</si>
</sst>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4" xfId="0" applyBorder="1"/>
    <xf numFmtId="0" fontId="0" fillId="2" borderId="4" xfId="0" applyFill="1" applyBorder="1"/>
    <xf numFmtId="0" fontId="0" fillId="3" borderId="4" xfId="0" applyFill="1" applyBorder="1"/>
    <xf numFmtId="0" fontId="2" fillId="0" borderId="0" xfId="0" applyFont="1"/>
    <xf numFmtId="0" fontId="0" fillId="2" borderId="0" xfId="0" applyFill="1"/>
    <xf numFmtId="0" fontId="0" fillId="4" borderId="0" xfId="0" applyFill="1"/>
    <xf numFmtId="0" fontId="0" fillId="5" borderId="0" xfId="0" applyFill="1"/>
    <xf numFmtId="0" fontId="0" fillId="0" borderId="5" xfId="0" applyBorder="1"/>
    <xf numFmtId="0" fontId="0" fillId="2" borderId="5" xfId="0" applyFill="1" applyBorder="1"/>
    <xf numFmtId="0" fontId="0" fillId="4" borderId="5" xfId="0" applyFill="1" applyBorder="1"/>
    <xf numFmtId="0" fontId="0" fillId="5" borderId="5" xfId="0" applyFill="1" applyBorder="1"/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7" xfId="0" applyBorder="1"/>
    <xf numFmtId="9" fontId="0" fillId="0" borderId="2" xfId="1" applyFont="1" applyBorder="1"/>
    <xf numFmtId="9" fontId="0" fillId="0" borderId="1" xfId="1" applyFont="1" applyBorder="1"/>
    <xf numFmtId="9" fontId="0" fillId="2" borderId="1" xfId="1" applyFont="1" applyFill="1" applyBorder="1"/>
    <xf numFmtId="9" fontId="0" fillId="4" borderId="1" xfId="1" applyFont="1" applyFill="1" applyBorder="1"/>
    <xf numFmtId="9" fontId="0" fillId="5" borderId="1" xfId="1" applyFont="1" applyFill="1" applyBorder="1"/>
    <xf numFmtId="9" fontId="0" fillId="0" borderId="0" xfId="1" applyFont="1"/>
    <xf numFmtId="9" fontId="0" fillId="2" borderId="0" xfId="1" applyFont="1" applyFill="1"/>
    <xf numFmtId="9" fontId="0" fillId="4" borderId="0" xfId="1" applyFont="1" applyFill="1"/>
    <xf numFmtId="9" fontId="0" fillId="5" borderId="0" xfId="1" applyFont="1" applyFill="1"/>
    <xf numFmtId="4" fontId="0" fillId="0" borderId="0" xfId="0" applyNumberFormat="1"/>
    <xf numFmtId="4" fontId="0" fillId="2" borderId="0" xfId="0" applyNumberFormat="1" applyFill="1"/>
    <xf numFmtId="4" fontId="0" fillId="4" borderId="0" xfId="0" applyNumberFormat="1" applyFill="1"/>
    <xf numFmtId="4" fontId="0" fillId="5" borderId="0" xfId="0" applyNumberFormat="1" applyFill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6" borderId="9" xfId="0" applyFill="1" applyBorder="1"/>
    <xf numFmtId="3" fontId="0" fillId="7" borderId="8" xfId="0" applyNumberFormat="1" applyFill="1" applyBorder="1"/>
    <xf numFmtId="3" fontId="0" fillId="6" borderId="9" xfId="0" applyNumberFormat="1" applyFill="1" applyBorder="1"/>
    <xf numFmtId="3" fontId="0" fillId="0" borderId="9" xfId="0" applyNumberFormat="1" applyBorder="1"/>
    <xf numFmtId="3" fontId="0" fillId="0" borderId="0" xfId="0" applyNumberFormat="1"/>
    <xf numFmtId="3" fontId="0" fillId="6" borderId="8" xfId="0" applyNumberFormat="1" applyFill="1" applyBorder="1"/>
    <xf numFmtId="3" fontId="0" fillId="6" borderId="11" xfId="0" applyNumberFormat="1" applyFill="1" applyBorder="1" applyAlignment="1">
      <alignment horizontal="center" vertical="center" wrapText="1"/>
    </xf>
    <xf numFmtId="3" fontId="0" fillId="6" borderId="2" xfId="0" applyNumberFormat="1" applyFill="1" applyBorder="1" applyAlignment="1">
      <alignment horizontal="center" vertical="center" wrapText="1"/>
    </xf>
    <xf numFmtId="3" fontId="0" fillId="6" borderId="11" xfId="0" applyNumberFormat="1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vertical="center"/>
    </xf>
    <xf numFmtId="3" fontId="0" fillId="6" borderId="5" xfId="0" applyNumberFormat="1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10" xfId="0" applyNumberFormat="1" applyBorder="1"/>
    <xf numFmtId="3" fontId="0" fillId="6" borderId="9" xfId="0" applyNumberFormat="1" applyFill="1" applyBorder="1" applyAlignment="1">
      <alignment horizontal="center" vertical="center"/>
    </xf>
    <xf numFmtId="3" fontId="0" fillId="6" borderId="9" xfId="0" applyNumberForma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/>
    <xf numFmtId="0" fontId="0" fillId="6" borderId="5" xfId="0" applyFill="1" applyBorder="1"/>
    <xf numFmtId="0" fontId="0" fillId="8" borderId="5" xfId="0" applyFill="1" applyBorder="1"/>
    <xf numFmtId="0" fontId="0" fillId="8" borderId="9" xfId="0" applyFill="1" applyBorder="1"/>
    <xf numFmtId="0" fontId="0" fillId="3" borderId="7" xfId="0" applyFill="1" applyBorder="1"/>
    <xf numFmtId="0" fontId="0" fillId="3" borderId="10" xfId="0" applyFill="1" applyBorder="1"/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3" fontId="8" fillId="0" borderId="0" xfId="0" applyNumberFormat="1" applyFont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ie%20de%20Plan_pre&#769;visionnel_3_a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de garde"/>
      <sheetName val="Sommaire"/>
      <sheetName val="Compte de résultat "/>
      <sheetName val="Seuil de rentabilité"/>
      <sheetName val="Seuil de Cash Flow"/>
      <sheetName val="BFR"/>
      <sheetName val="tableau de financement"/>
      <sheetName val="Budget CA détaillé"/>
      <sheetName val="Budget frais de personnel"/>
      <sheetName val="Frais généraux"/>
      <sheetName val="Investissements"/>
      <sheetName val="Prêts et apports"/>
      <sheetName val="BFR jours"/>
      <sheetName val="IS"/>
    </sheetNames>
    <sheetDataSet>
      <sheetData sheetId="0"/>
      <sheetData sheetId="1"/>
      <sheetData sheetId="2">
        <row r="8">
          <cell r="B8">
            <v>154268.4</v>
          </cell>
          <cell r="D8">
            <v>208185.59999999998</v>
          </cell>
          <cell r="F8">
            <v>268963.19999999995</v>
          </cell>
        </row>
        <row r="10">
          <cell r="B10">
            <v>33247.5</v>
          </cell>
          <cell r="D10">
            <v>44589.600000000006</v>
          </cell>
          <cell r="F10">
            <v>49816.800000000003</v>
          </cell>
        </row>
        <row r="17">
          <cell r="B17">
            <v>33320</v>
          </cell>
          <cell r="D17">
            <v>40120</v>
          </cell>
          <cell r="F17">
            <v>48520</v>
          </cell>
        </row>
        <row r="43">
          <cell r="B43">
            <v>0</v>
          </cell>
          <cell r="D43">
            <v>500</v>
          </cell>
          <cell r="F43">
            <v>500</v>
          </cell>
        </row>
        <row r="49">
          <cell r="B49">
            <v>40320</v>
          </cell>
          <cell r="D49">
            <v>71640</v>
          </cell>
          <cell r="F49">
            <v>87614.399999999994</v>
          </cell>
        </row>
        <row r="54">
          <cell r="B54">
            <v>0</v>
          </cell>
          <cell r="D54">
            <v>0</v>
          </cell>
          <cell r="F54">
            <v>0</v>
          </cell>
        </row>
        <row r="61">
          <cell r="B61">
            <v>19000</v>
          </cell>
          <cell r="D61">
            <v>25000</v>
          </cell>
          <cell r="F61">
            <v>31000</v>
          </cell>
        </row>
        <row r="66">
          <cell r="B66">
            <v>1260</v>
          </cell>
          <cell r="D66">
            <v>1296</v>
          </cell>
          <cell r="F66">
            <v>1059</v>
          </cell>
        </row>
        <row r="72">
          <cell r="B72">
            <v>27120.899999999994</v>
          </cell>
          <cell r="D72">
            <v>25039.999999999971</v>
          </cell>
          <cell r="F72">
            <v>50452.999999999971</v>
          </cell>
        </row>
        <row r="81">
          <cell r="B81">
            <v>42052.764999999999</v>
          </cell>
          <cell r="D81">
            <v>46283.999999999971</v>
          </cell>
          <cell r="F81">
            <v>73885.049999999974</v>
          </cell>
        </row>
      </sheetData>
      <sheetData sheetId="3"/>
      <sheetData sheetId="4"/>
      <sheetData sheetId="5">
        <row r="16">
          <cell r="B16">
            <v>8311.875</v>
          </cell>
          <cell r="C16">
            <v>2835.5250000000015</v>
          </cell>
          <cell r="D16">
            <v>1306.8000000000011</v>
          </cell>
        </row>
      </sheetData>
      <sheetData sheetId="6"/>
      <sheetData sheetId="7">
        <row r="35">
          <cell r="F35">
            <v>81910.399999999994</v>
          </cell>
          <cell r="G35">
            <v>72358</v>
          </cell>
        </row>
        <row r="42">
          <cell r="I42">
            <v>33247.5</v>
          </cell>
        </row>
        <row r="77">
          <cell r="F77">
            <v>109977.59999999999</v>
          </cell>
          <cell r="G77">
            <v>98208</v>
          </cell>
        </row>
        <row r="84">
          <cell r="I84">
            <v>44589.600000000006</v>
          </cell>
        </row>
        <row r="119">
          <cell r="F119">
            <v>151219.19999999998</v>
          </cell>
          <cell r="G119">
            <v>117744</v>
          </cell>
        </row>
        <row r="126">
          <cell r="I126">
            <v>49816.800000000003</v>
          </cell>
        </row>
      </sheetData>
      <sheetData sheetId="8">
        <row r="12">
          <cell r="G12">
            <v>11520</v>
          </cell>
        </row>
        <row r="13">
          <cell r="E13">
            <v>0</v>
          </cell>
        </row>
        <row r="14">
          <cell r="E14">
            <v>28800</v>
          </cell>
        </row>
        <row r="24">
          <cell r="G24">
            <v>21240</v>
          </cell>
        </row>
        <row r="25">
          <cell r="E25">
            <v>21600</v>
          </cell>
        </row>
        <row r="26">
          <cell r="E26">
            <v>28800</v>
          </cell>
        </row>
        <row r="36">
          <cell r="G36">
            <v>26018.400000000001</v>
          </cell>
        </row>
        <row r="37">
          <cell r="E37">
            <v>27600</v>
          </cell>
        </row>
        <row r="38">
          <cell r="E38">
            <v>33996</v>
          </cell>
        </row>
      </sheetData>
      <sheetData sheetId="9">
        <row r="6">
          <cell r="B6">
            <v>3000</v>
          </cell>
          <cell r="D6">
            <v>3500</v>
          </cell>
          <cell r="F6">
            <v>4000</v>
          </cell>
        </row>
        <row r="7">
          <cell r="B7">
            <v>600</v>
          </cell>
          <cell r="D7">
            <v>700</v>
          </cell>
          <cell r="F7">
            <v>1000</v>
          </cell>
        </row>
        <row r="8">
          <cell r="B8">
            <v>1800</v>
          </cell>
          <cell r="D8">
            <v>2600</v>
          </cell>
          <cell r="F8">
            <v>3000</v>
          </cell>
        </row>
        <row r="9">
          <cell r="B9">
            <v>600</v>
          </cell>
          <cell r="D9">
            <v>700</v>
          </cell>
          <cell r="F9">
            <v>800</v>
          </cell>
        </row>
        <row r="10">
          <cell r="B10">
            <v>2000</v>
          </cell>
          <cell r="D10">
            <v>2000</v>
          </cell>
          <cell r="F10">
            <v>3000</v>
          </cell>
        </row>
        <row r="11">
          <cell r="B11">
            <v>1600</v>
          </cell>
          <cell r="D11">
            <v>2000</v>
          </cell>
          <cell r="F11">
            <v>2500</v>
          </cell>
        </row>
        <row r="12">
          <cell r="B12">
            <v>0</v>
          </cell>
          <cell r="D12">
            <v>0</v>
          </cell>
          <cell r="F12">
            <v>0</v>
          </cell>
        </row>
        <row r="13">
          <cell r="B13">
            <v>0</v>
          </cell>
          <cell r="D13">
            <v>0</v>
          </cell>
          <cell r="F13">
            <v>0</v>
          </cell>
        </row>
        <row r="14">
          <cell r="B14">
            <v>600</v>
          </cell>
          <cell r="D14">
            <v>600</v>
          </cell>
          <cell r="F14">
            <v>600</v>
          </cell>
        </row>
        <row r="15">
          <cell r="B15">
            <v>3000</v>
          </cell>
          <cell r="D15">
            <v>3000</v>
          </cell>
          <cell r="F15">
            <v>4000</v>
          </cell>
        </row>
        <row r="16">
          <cell r="B16">
            <v>0</v>
          </cell>
          <cell r="D16">
            <v>0</v>
          </cell>
          <cell r="F16">
            <v>0</v>
          </cell>
        </row>
        <row r="17">
          <cell r="B17">
            <v>5000</v>
          </cell>
          <cell r="D17">
            <v>5000</v>
          </cell>
          <cell r="F17">
            <v>6000</v>
          </cell>
        </row>
        <row r="18">
          <cell r="B18">
            <v>0</v>
          </cell>
          <cell r="D18">
            <v>0</v>
          </cell>
          <cell r="F18">
            <v>0</v>
          </cell>
        </row>
        <row r="20">
          <cell r="B20">
            <v>0</v>
          </cell>
          <cell r="D20">
            <v>2400</v>
          </cell>
          <cell r="F20">
            <v>2400</v>
          </cell>
        </row>
        <row r="21">
          <cell r="B21">
            <v>1000</v>
          </cell>
          <cell r="D21">
            <v>1000</v>
          </cell>
          <cell r="F21">
            <v>1000</v>
          </cell>
        </row>
        <row r="22">
          <cell r="B22">
            <v>0</v>
          </cell>
          <cell r="D22">
            <v>0</v>
          </cell>
          <cell r="F22">
            <v>0</v>
          </cell>
        </row>
        <row r="23">
          <cell r="B23">
            <v>10000</v>
          </cell>
          <cell r="D23">
            <v>12000</v>
          </cell>
          <cell r="F23">
            <v>15000</v>
          </cell>
        </row>
        <row r="24">
          <cell r="B24">
            <v>0</v>
          </cell>
          <cell r="D24">
            <v>0</v>
          </cell>
          <cell r="F24">
            <v>0</v>
          </cell>
        </row>
        <row r="25">
          <cell r="B25">
            <v>1000</v>
          </cell>
          <cell r="D25">
            <v>1200</v>
          </cell>
          <cell r="F25">
            <v>1400</v>
          </cell>
        </row>
        <row r="26">
          <cell r="B26">
            <v>300</v>
          </cell>
          <cell r="D26">
            <v>400</v>
          </cell>
          <cell r="F26">
            <v>500</v>
          </cell>
        </row>
        <row r="27">
          <cell r="B27">
            <v>1320</v>
          </cell>
          <cell r="D27">
            <v>1320</v>
          </cell>
          <cell r="F27">
            <v>1320</v>
          </cell>
        </row>
        <row r="28">
          <cell r="B28">
            <v>1500</v>
          </cell>
          <cell r="D28">
            <v>1700</v>
          </cell>
          <cell r="F28">
            <v>2000</v>
          </cell>
        </row>
        <row r="32">
          <cell r="B32">
            <v>0</v>
          </cell>
          <cell r="D32">
            <v>0</v>
          </cell>
          <cell r="F32">
            <v>0</v>
          </cell>
        </row>
        <row r="33">
          <cell r="B33">
            <v>0</v>
          </cell>
          <cell r="D33">
            <v>0</v>
          </cell>
          <cell r="F33">
            <v>0</v>
          </cell>
        </row>
        <row r="34">
          <cell r="B34">
            <v>0</v>
          </cell>
          <cell r="D34">
            <v>500</v>
          </cell>
          <cell r="F34">
            <v>500</v>
          </cell>
        </row>
        <row r="38">
          <cell r="B38">
            <v>0</v>
          </cell>
          <cell r="D38">
            <v>0</v>
          </cell>
          <cell r="F38">
            <v>0</v>
          </cell>
        </row>
      </sheetData>
      <sheetData sheetId="10">
        <row r="8">
          <cell r="B8">
            <v>40000</v>
          </cell>
        </row>
        <row r="9">
          <cell r="B9">
            <v>18000</v>
          </cell>
        </row>
        <row r="11">
          <cell r="B11">
            <v>12000</v>
          </cell>
        </row>
        <row r="12">
          <cell r="B12">
            <v>33000</v>
          </cell>
        </row>
        <row r="14">
          <cell r="D14">
            <v>19000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20000</v>
          </cell>
        </row>
        <row r="24">
          <cell r="B24">
            <v>10000</v>
          </cell>
        </row>
        <row r="26">
          <cell r="D26">
            <v>25000</v>
          </cell>
        </row>
        <row r="32">
          <cell r="B32">
            <v>0</v>
          </cell>
        </row>
        <row r="33">
          <cell r="B33">
            <v>12000</v>
          </cell>
        </row>
        <row r="35">
          <cell r="B35">
            <v>0</v>
          </cell>
        </row>
        <row r="36">
          <cell r="B36">
            <v>10000</v>
          </cell>
        </row>
        <row r="38">
          <cell r="D38">
            <v>31000</v>
          </cell>
        </row>
      </sheetData>
      <sheetData sheetId="11">
        <row r="15">
          <cell r="D15">
            <v>70000</v>
          </cell>
        </row>
        <row r="27">
          <cell r="D27">
            <v>20000</v>
          </cell>
        </row>
        <row r="39">
          <cell r="D39">
            <v>12000</v>
          </cell>
        </row>
        <row r="42">
          <cell r="H42">
            <v>15180</v>
          </cell>
          <cell r="I42">
            <v>1260</v>
          </cell>
          <cell r="J42">
            <v>23018</v>
          </cell>
          <cell r="K42">
            <v>1296</v>
          </cell>
          <cell r="L42">
            <v>26384</v>
          </cell>
          <cell r="M42">
            <v>1059</v>
          </cell>
        </row>
        <row r="47">
          <cell r="D47">
            <v>20000</v>
          </cell>
        </row>
        <row r="48">
          <cell r="D48">
            <v>20000</v>
          </cell>
        </row>
      </sheetData>
      <sheetData sheetId="12">
        <row r="14">
          <cell r="B14">
            <v>8311.875</v>
          </cell>
          <cell r="C14">
            <v>2835.5250000000015</v>
          </cell>
          <cell r="D14">
            <v>1306.8000000000011</v>
          </cell>
        </row>
        <row r="19">
          <cell r="B19">
            <v>0</v>
          </cell>
          <cell r="C19">
            <v>0</v>
          </cell>
          <cell r="D19">
            <v>0</v>
          </cell>
        </row>
        <row r="24">
          <cell r="B24">
            <v>0</v>
          </cell>
          <cell r="C24">
            <v>0</v>
          </cell>
          <cell r="D24">
            <v>0</v>
          </cell>
        </row>
      </sheetData>
      <sheetData sheetId="13">
        <row r="5">
          <cell r="E5">
            <v>4068.1349999999989</v>
          </cell>
        </row>
        <row r="6">
          <cell r="E6">
            <v>3755.9999999999955</v>
          </cell>
        </row>
        <row r="7">
          <cell r="E7">
            <v>7567.9499999999953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F4C19-F312-4425-8FA4-53E562F416D2}">
  <dimension ref="A3:A24"/>
  <sheetViews>
    <sheetView workbookViewId="0">
      <selection activeCell="D22" sqref="D22"/>
    </sheetView>
  </sheetViews>
  <sheetFormatPr baseColWidth="10" defaultRowHeight="15" x14ac:dyDescent="0.25"/>
  <sheetData>
    <row r="3" spans="1:1" ht="18.75" x14ac:dyDescent="0.3">
      <c r="A3" s="3" t="s">
        <v>0</v>
      </c>
    </row>
    <row r="5" spans="1:1" ht="46.5" x14ac:dyDescent="0.7">
      <c r="A5" s="2" t="s">
        <v>5</v>
      </c>
    </row>
    <row r="11" spans="1:1" ht="31.5" x14ac:dyDescent="0.5">
      <c r="A11" s="1" t="s">
        <v>6</v>
      </c>
    </row>
    <row r="13" spans="1:1" ht="31.5" x14ac:dyDescent="0.5">
      <c r="A13" s="1" t="s">
        <v>1</v>
      </c>
    </row>
    <row r="22" spans="1:1" x14ac:dyDescent="0.25">
      <c r="A22" t="s">
        <v>2</v>
      </c>
    </row>
    <row r="23" spans="1:1" x14ac:dyDescent="0.25">
      <c r="A23" t="s">
        <v>3</v>
      </c>
    </row>
    <row r="24" spans="1:1" x14ac:dyDescent="0.25">
      <c r="A24" t="s">
        <v>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F1C75-6EE4-4E94-8B35-77C478C18E3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A4380-E896-413B-99A6-9B91811DA085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7FCF9-42DA-4391-9BD4-CF5CDABE2A4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AD0A2-FCE0-49D5-92A5-4756A60E1BE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E3C0D-044E-43AF-85D7-DE4B275F449F}">
  <dimension ref="A1:G81"/>
  <sheetViews>
    <sheetView workbookViewId="0">
      <pane ySplit="1" topLeftCell="A77" activePane="bottomLeft" state="frozen"/>
      <selection pane="bottomLeft" activeCell="J5" sqref="J5"/>
    </sheetView>
  </sheetViews>
  <sheetFormatPr baseColWidth="10" defaultRowHeight="15" x14ac:dyDescent="0.25"/>
  <cols>
    <col min="1" max="1" width="31.5703125" bestFit="1" customWidth="1"/>
  </cols>
  <sheetData>
    <row r="1" spans="1:7" ht="18.75" x14ac:dyDescent="0.3">
      <c r="A1" s="31" t="s">
        <v>7</v>
      </c>
      <c r="B1" s="31"/>
      <c r="C1" s="31"/>
      <c r="D1" s="31"/>
      <c r="E1" s="31"/>
      <c r="F1" s="31"/>
      <c r="G1" s="31"/>
    </row>
    <row r="3" spans="1:7" x14ac:dyDescent="0.25">
      <c r="A3" s="15"/>
      <c r="B3" s="16" t="s">
        <v>8</v>
      </c>
      <c r="C3" s="63" t="s">
        <v>9</v>
      </c>
      <c r="D3" s="17" t="s">
        <v>10</v>
      </c>
      <c r="E3" s="62" t="s">
        <v>9</v>
      </c>
      <c r="F3" s="15" t="s">
        <v>11</v>
      </c>
      <c r="G3" s="62" t="s">
        <v>9</v>
      </c>
    </row>
    <row r="4" spans="1:7" x14ac:dyDescent="0.25">
      <c r="A4" t="s">
        <v>12</v>
      </c>
      <c r="B4" s="27">
        <f>SUM(B5:B7)</f>
        <v>154268.4</v>
      </c>
      <c r="C4" s="23">
        <f>+B4/B$8</f>
        <v>1</v>
      </c>
      <c r="D4" s="11">
        <f>SUM(D5:D7)</f>
        <v>208185.59999999998</v>
      </c>
      <c r="E4" s="19">
        <f>+D4/D$8</f>
        <v>1</v>
      </c>
      <c r="F4">
        <f>SUM(F5:F7)</f>
        <v>268963.19999999995</v>
      </c>
      <c r="G4" s="18">
        <f>+F4/F$8</f>
        <v>1</v>
      </c>
    </row>
    <row r="5" spans="1:7" x14ac:dyDescent="0.25">
      <c r="A5" t="s">
        <v>13</v>
      </c>
      <c r="B5" s="27">
        <f>+'[1]Budget CA détaillé'!F35</f>
        <v>81910.399999999994</v>
      </c>
      <c r="C5" s="23">
        <f>+B5/B$8</f>
        <v>0.53096032628846868</v>
      </c>
      <c r="D5" s="11">
        <f>+'[1]Budget CA détaillé'!F77</f>
        <v>109977.59999999999</v>
      </c>
      <c r="E5" s="19">
        <f>+D5/D$8</f>
        <v>0.52826708475514161</v>
      </c>
      <c r="F5">
        <f>+'[1]Budget CA détaillé'!F119</f>
        <v>151219.19999999998</v>
      </c>
      <c r="G5" s="19">
        <f>+F5/F$8</f>
        <v>0.5622300745975658</v>
      </c>
    </row>
    <row r="6" spans="1:7" x14ac:dyDescent="0.25">
      <c r="A6" t="s">
        <v>14</v>
      </c>
      <c r="B6" s="27">
        <f>+'[1]Budget CA détaillé'!G35</f>
        <v>72358</v>
      </c>
      <c r="C6" s="23">
        <f>+B6/B$8</f>
        <v>0.46903967371153132</v>
      </c>
      <c r="D6" s="11">
        <f>+'[1]Budget CA détaillé'!G77</f>
        <v>98208</v>
      </c>
      <c r="E6" s="19">
        <f>+D6/D$8</f>
        <v>0.4717329152448585</v>
      </c>
      <c r="F6">
        <f>+'[1]Budget CA détaillé'!G119</f>
        <v>117744</v>
      </c>
      <c r="G6" s="19">
        <f>+F6/F$8</f>
        <v>0.43776992540243431</v>
      </c>
    </row>
    <row r="7" spans="1:7" x14ac:dyDescent="0.25">
      <c r="B7" s="27"/>
      <c r="C7" s="23">
        <f>+B7/B$8</f>
        <v>0</v>
      </c>
      <c r="D7" s="11"/>
      <c r="E7" s="19">
        <f>+D7/D$8</f>
        <v>0</v>
      </c>
      <c r="G7" s="19">
        <f>+F7/F$8</f>
        <v>0</v>
      </c>
    </row>
    <row r="8" spans="1:7" x14ac:dyDescent="0.25">
      <c r="A8" s="8" t="s">
        <v>15</v>
      </c>
      <c r="B8" s="28">
        <f>+B4</f>
        <v>154268.4</v>
      </c>
      <c r="C8" s="24">
        <v>1</v>
      </c>
      <c r="D8" s="12">
        <f>+D4</f>
        <v>208185.59999999998</v>
      </c>
      <c r="E8" s="20">
        <v>1</v>
      </c>
      <c r="F8" s="8">
        <f>+F4</f>
        <v>268963.19999999995</v>
      </c>
      <c r="G8" s="20">
        <v>1</v>
      </c>
    </row>
    <row r="9" spans="1:7" x14ac:dyDescent="0.25">
      <c r="B9" s="27"/>
      <c r="C9" s="23"/>
      <c r="D9" s="11"/>
      <c r="E9" s="19"/>
      <c r="G9" s="19"/>
    </row>
    <row r="10" spans="1:7" x14ac:dyDescent="0.25">
      <c r="A10" t="s">
        <v>16</v>
      </c>
      <c r="B10" s="27">
        <f>SUM(B11:B12)</f>
        <v>33247.5</v>
      </c>
      <c r="C10" s="23">
        <f t="shared" ref="C10:C47" si="0">+B10/B$8</f>
        <v>0.21551724137931036</v>
      </c>
      <c r="D10" s="11">
        <f>SUM(D11:D12)</f>
        <v>44589.600000000006</v>
      </c>
      <c r="E10" s="19">
        <f>+D10/D$8</f>
        <v>0.21418196071198012</v>
      </c>
      <c r="F10">
        <f>SUM(F11:F12)</f>
        <v>49816.800000000003</v>
      </c>
      <c r="G10" s="19">
        <f>+F10/F$8</f>
        <v>0.18521790341578331</v>
      </c>
    </row>
    <row r="11" spans="1:7" x14ac:dyDescent="0.25">
      <c r="A11" t="s">
        <v>17</v>
      </c>
      <c r="B11" s="27">
        <f>+'[1]Budget CA détaillé'!I42</f>
        <v>33247.5</v>
      </c>
      <c r="C11" s="23">
        <f t="shared" si="0"/>
        <v>0.21551724137931036</v>
      </c>
      <c r="D11" s="11">
        <f>+'[1]Budget CA détaillé'!I84</f>
        <v>44589.600000000006</v>
      </c>
      <c r="E11" s="19">
        <f>+D11/D$8</f>
        <v>0.21418196071198012</v>
      </c>
      <c r="F11">
        <f>+'[1]Budget CA détaillé'!I126</f>
        <v>49816.800000000003</v>
      </c>
      <c r="G11" s="19">
        <f>+F11/F$8</f>
        <v>0.18521790341578331</v>
      </c>
    </row>
    <row r="12" spans="1:7" x14ac:dyDescent="0.25">
      <c r="A12" t="s">
        <v>18</v>
      </c>
      <c r="B12" s="27"/>
      <c r="C12" s="23">
        <f t="shared" si="0"/>
        <v>0</v>
      </c>
      <c r="D12" s="11"/>
      <c r="E12" s="19">
        <f>+D12/D$8</f>
        <v>0</v>
      </c>
      <c r="G12" s="19">
        <f>+F12/F$8</f>
        <v>0</v>
      </c>
    </row>
    <row r="13" spans="1:7" x14ac:dyDescent="0.25">
      <c r="B13" s="27"/>
      <c r="C13" s="23"/>
      <c r="D13" s="11"/>
      <c r="E13" s="19"/>
      <c r="G13" s="19"/>
    </row>
    <row r="14" spans="1:7" x14ac:dyDescent="0.25">
      <c r="A14" s="8" t="s">
        <v>19</v>
      </c>
      <c r="B14" s="28">
        <f>+B8-B10</f>
        <v>121020.9</v>
      </c>
      <c r="C14" s="24"/>
      <c r="D14" s="12">
        <f>+D8-D10</f>
        <v>163595.99999999997</v>
      </c>
      <c r="E14" s="20"/>
      <c r="F14" s="8">
        <f>+F8-F10</f>
        <v>219146.39999999997</v>
      </c>
      <c r="G14" s="20"/>
    </row>
    <row r="15" spans="1:7" x14ac:dyDescent="0.25">
      <c r="A15" s="8" t="s">
        <v>20</v>
      </c>
      <c r="B15" s="28">
        <f>+B14/B8</f>
        <v>0.78448275862068961</v>
      </c>
      <c r="C15" s="24"/>
      <c r="D15" s="12">
        <f>+D14/D8</f>
        <v>0.78581803928801985</v>
      </c>
      <c r="E15" s="20"/>
      <c r="F15" s="8">
        <f>+F14/F8</f>
        <v>0.81478209658421674</v>
      </c>
      <c r="G15" s="20"/>
    </row>
    <row r="16" spans="1:7" x14ac:dyDescent="0.25">
      <c r="B16" s="27"/>
      <c r="C16" s="23"/>
      <c r="D16" s="11"/>
      <c r="E16" s="19"/>
      <c r="G16" s="19"/>
    </row>
    <row r="17" spans="1:7" x14ac:dyDescent="0.25">
      <c r="A17" t="s">
        <v>21</v>
      </c>
      <c r="B17" s="27">
        <f>SUM(B18:B42)</f>
        <v>33320</v>
      </c>
      <c r="C17" s="23">
        <f t="shared" si="0"/>
        <v>0.21598720152668985</v>
      </c>
      <c r="D17" s="11">
        <f>SUM(D18:D42)</f>
        <v>40120</v>
      </c>
      <c r="E17" s="19">
        <f t="shared" ref="E17:E41" si="1">+D17/D$8</f>
        <v>0.19271265639890561</v>
      </c>
      <c r="F17">
        <f>SUM(F18:F42)</f>
        <v>48520</v>
      </c>
      <c r="G17" s="19">
        <f t="shared" ref="G17:G47" si="2">+F17/F$8</f>
        <v>0.18039642597946487</v>
      </c>
    </row>
    <row r="18" spans="1:7" x14ac:dyDescent="0.25">
      <c r="A18" t="s">
        <v>22</v>
      </c>
      <c r="B18" s="27">
        <f>+'[1]Frais généraux'!B6</f>
        <v>3000</v>
      </c>
      <c r="C18" s="23">
        <f t="shared" si="0"/>
        <v>1.9446626788117333E-2</v>
      </c>
      <c r="D18" s="11">
        <f>+'[1]Frais généraux'!D6</f>
        <v>3500</v>
      </c>
      <c r="E18" s="19">
        <f t="shared" si="1"/>
        <v>1.6811921669894557E-2</v>
      </c>
      <c r="F18">
        <f>+'[1]Frais généraux'!F6</f>
        <v>4000</v>
      </c>
      <c r="G18" s="19">
        <f t="shared" si="2"/>
        <v>1.4871922999131482E-2</v>
      </c>
    </row>
    <row r="19" spans="1:7" x14ac:dyDescent="0.25">
      <c r="A19" t="s">
        <v>23</v>
      </c>
      <c r="B19" s="27">
        <f>+'[1]Frais généraux'!B7</f>
        <v>600</v>
      </c>
      <c r="C19" s="23">
        <f t="shared" si="0"/>
        <v>3.8893253576234668E-3</v>
      </c>
      <c r="D19" s="11">
        <f>+'[1]Frais généraux'!D7</f>
        <v>700</v>
      </c>
      <c r="E19" s="19">
        <f t="shared" si="1"/>
        <v>3.3623843339789113E-3</v>
      </c>
      <c r="F19">
        <f>+'[1]Frais généraux'!F7</f>
        <v>1000</v>
      </c>
      <c r="G19" s="19">
        <f t="shared" si="2"/>
        <v>3.7179807497828704E-3</v>
      </c>
    </row>
    <row r="20" spans="1:7" x14ac:dyDescent="0.25">
      <c r="A20" t="s">
        <v>24</v>
      </c>
      <c r="B20" s="27">
        <f>+'[1]Frais généraux'!B8</f>
        <v>1800</v>
      </c>
      <c r="C20" s="23">
        <f t="shared" si="0"/>
        <v>1.1667976072870401E-2</v>
      </c>
      <c r="D20" s="11">
        <f>+'[1]Frais généraux'!D8</f>
        <v>2600</v>
      </c>
      <c r="E20" s="19">
        <f t="shared" si="1"/>
        <v>1.2488856097635956E-2</v>
      </c>
      <c r="F20">
        <f>+'[1]Frais généraux'!F8</f>
        <v>3000</v>
      </c>
      <c r="G20" s="19">
        <f t="shared" si="2"/>
        <v>1.1153942249348611E-2</v>
      </c>
    </row>
    <row r="21" spans="1:7" x14ac:dyDescent="0.25">
      <c r="A21" t="s">
        <v>25</v>
      </c>
      <c r="B21" s="27">
        <f>+'[1]Frais généraux'!B9</f>
        <v>600</v>
      </c>
      <c r="C21" s="23">
        <f t="shared" si="0"/>
        <v>3.8893253576234668E-3</v>
      </c>
      <c r="D21" s="11">
        <f>+'[1]Frais généraux'!D9</f>
        <v>700</v>
      </c>
      <c r="E21" s="19">
        <f t="shared" si="1"/>
        <v>3.3623843339789113E-3</v>
      </c>
      <c r="F21">
        <f>+'[1]Frais généraux'!F9</f>
        <v>800</v>
      </c>
      <c r="G21" s="19">
        <f t="shared" si="2"/>
        <v>2.9743845998262963E-3</v>
      </c>
    </row>
    <row r="22" spans="1:7" x14ac:dyDescent="0.25">
      <c r="A22" t="s">
        <v>26</v>
      </c>
      <c r="B22" s="27">
        <f>+'[1]Frais généraux'!B10</f>
        <v>2000</v>
      </c>
      <c r="C22" s="23">
        <f t="shared" si="0"/>
        <v>1.296441785874489E-2</v>
      </c>
      <c r="D22" s="11">
        <f>+'[1]Frais généraux'!D10</f>
        <v>2000</v>
      </c>
      <c r="E22" s="19">
        <f t="shared" si="1"/>
        <v>9.6068123827968907E-3</v>
      </c>
      <c r="F22">
        <f>+'[1]Frais généraux'!F10</f>
        <v>3000</v>
      </c>
      <c r="G22" s="19">
        <f t="shared" si="2"/>
        <v>1.1153942249348611E-2</v>
      </c>
    </row>
    <row r="23" spans="1:7" x14ac:dyDescent="0.25">
      <c r="A23" t="s">
        <v>27</v>
      </c>
      <c r="B23" s="27">
        <f>+'[1]Frais généraux'!B11</f>
        <v>1600</v>
      </c>
      <c r="C23" s="23">
        <f t="shared" si="0"/>
        <v>1.0371534286995911E-2</v>
      </c>
      <c r="D23" s="11">
        <f>+'[1]Frais généraux'!D11</f>
        <v>2000</v>
      </c>
      <c r="E23" s="19">
        <f t="shared" si="1"/>
        <v>9.6068123827968907E-3</v>
      </c>
      <c r="F23">
        <f>+'[1]Frais généraux'!F11</f>
        <v>2500</v>
      </c>
      <c r="G23" s="19">
        <f t="shared" si="2"/>
        <v>9.294951874457176E-3</v>
      </c>
    </row>
    <row r="24" spans="1:7" x14ac:dyDescent="0.25">
      <c r="A24" t="s">
        <v>28</v>
      </c>
      <c r="B24" s="27">
        <f>+'[1]Frais généraux'!B12</f>
        <v>0</v>
      </c>
      <c r="C24" s="23">
        <f t="shared" si="0"/>
        <v>0</v>
      </c>
      <c r="D24" s="11">
        <f>+'[1]Frais généraux'!D12</f>
        <v>0</v>
      </c>
      <c r="E24" s="19">
        <f t="shared" si="1"/>
        <v>0</v>
      </c>
      <c r="F24">
        <f>+'[1]Frais généraux'!F12</f>
        <v>0</v>
      </c>
      <c r="G24" s="19">
        <f t="shared" si="2"/>
        <v>0</v>
      </c>
    </row>
    <row r="25" spans="1:7" x14ac:dyDescent="0.25">
      <c r="A25" t="s">
        <v>29</v>
      </c>
      <c r="B25" s="27">
        <f>+'[1]Frais généraux'!B13</f>
        <v>0</v>
      </c>
      <c r="C25" s="23">
        <f t="shared" si="0"/>
        <v>0</v>
      </c>
      <c r="D25" s="11">
        <f>+'[1]Frais généraux'!D13</f>
        <v>0</v>
      </c>
      <c r="E25" s="19">
        <f t="shared" si="1"/>
        <v>0</v>
      </c>
      <c r="F25">
        <f>+'[1]Frais généraux'!F13</f>
        <v>0</v>
      </c>
      <c r="G25" s="19">
        <f t="shared" si="2"/>
        <v>0</v>
      </c>
    </row>
    <row r="26" spans="1:7" x14ac:dyDescent="0.25">
      <c r="A26" t="s">
        <v>30</v>
      </c>
      <c r="B26" s="27">
        <f>+'[1]Frais généraux'!B14</f>
        <v>600</v>
      </c>
      <c r="C26" s="23">
        <f t="shared" si="0"/>
        <v>3.8893253576234668E-3</v>
      </c>
      <c r="D26" s="11">
        <f>+'[1]Frais généraux'!D14</f>
        <v>600</v>
      </c>
      <c r="E26" s="19">
        <f t="shared" si="1"/>
        <v>2.8820437148390672E-3</v>
      </c>
      <c r="F26">
        <f>+'[1]Frais généraux'!F14</f>
        <v>600</v>
      </c>
      <c r="G26" s="19">
        <f t="shared" si="2"/>
        <v>2.2307884498697222E-3</v>
      </c>
    </row>
    <row r="27" spans="1:7" x14ac:dyDescent="0.25">
      <c r="A27" t="s">
        <v>31</v>
      </c>
      <c r="B27" s="27">
        <f>+'[1]Frais généraux'!B15</f>
        <v>3000</v>
      </c>
      <c r="C27" s="23">
        <f t="shared" si="0"/>
        <v>1.9446626788117333E-2</v>
      </c>
      <c r="D27" s="11">
        <f>+'[1]Frais généraux'!D15</f>
        <v>3000</v>
      </c>
      <c r="E27" s="19">
        <f t="shared" si="1"/>
        <v>1.4410218574195334E-2</v>
      </c>
      <c r="F27">
        <f>+'[1]Frais généraux'!F15</f>
        <v>4000</v>
      </c>
      <c r="G27" s="19">
        <f t="shared" si="2"/>
        <v>1.4871922999131482E-2</v>
      </c>
    </row>
    <row r="28" spans="1:7" x14ac:dyDescent="0.25">
      <c r="A28" t="s">
        <v>32</v>
      </c>
      <c r="B28" s="27">
        <f>+'[1]Frais généraux'!B16</f>
        <v>0</v>
      </c>
      <c r="C28" s="23">
        <f t="shared" si="0"/>
        <v>0</v>
      </c>
      <c r="D28" s="11">
        <f>+'[1]Frais généraux'!D16</f>
        <v>0</v>
      </c>
      <c r="E28" s="19">
        <f t="shared" si="1"/>
        <v>0</v>
      </c>
      <c r="F28">
        <f>+'[1]Frais généraux'!F16</f>
        <v>0</v>
      </c>
      <c r="G28" s="19">
        <f t="shared" si="2"/>
        <v>0</v>
      </c>
    </row>
    <row r="29" spans="1:7" x14ac:dyDescent="0.25">
      <c r="A29" t="s">
        <v>33</v>
      </c>
      <c r="B29" s="27">
        <f>+'[1]Frais généraux'!B17</f>
        <v>5000</v>
      </c>
      <c r="C29" s="23">
        <f t="shared" si="0"/>
        <v>3.2411044646862223E-2</v>
      </c>
      <c r="D29" s="11">
        <f>+'[1]Frais généraux'!D17</f>
        <v>5000</v>
      </c>
      <c r="E29" s="19">
        <f t="shared" si="1"/>
        <v>2.4017030956992223E-2</v>
      </c>
      <c r="F29">
        <f>+'[1]Frais généraux'!F17</f>
        <v>6000</v>
      </c>
      <c r="G29" s="19">
        <f t="shared" si="2"/>
        <v>2.2307884498697222E-2</v>
      </c>
    </row>
    <row r="30" spans="1:7" x14ac:dyDescent="0.25">
      <c r="A30" t="s">
        <v>34</v>
      </c>
      <c r="B30" s="27">
        <f>+'[1]Frais généraux'!B18</f>
        <v>0</v>
      </c>
      <c r="C30" s="23">
        <f t="shared" si="0"/>
        <v>0</v>
      </c>
      <c r="D30" s="11">
        <f>+'[1]Frais généraux'!D18</f>
        <v>0</v>
      </c>
      <c r="E30" s="19">
        <f t="shared" si="1"/>
        <v>0</v>
      </c>
      <c r="F30">
        <f>+'[1]Frais généraux'!F18</f>
        <v>0</v>
      </c>
      <c r="G30" s="19">
        <f t="shared" si="2"/>
        <v>0</v>
      </c>
    </row>
    <row r="31" spans="1:7" x14ac:dyDescent="0.25">
      <c r="A31" t="s">
        <v>35</v>
      </c>
      <c r="B31" s="27">
        <f>+'[1]Frais généraux'!B19</f>
        <v>0</v>
      </c>
      <c r="C31" s="23">
        <f t="shared" si="0"/>
        <v>0</v>
      </c>
      <c r="D31" s="11">
        <f>+'[1]Frais généraux'!D19</f>
        <v>0</v>
      </c>
      <c r="E31" s="19">
        <f t="shared" si="1"/>
        <v>0</v>
      </c>
      <c r="F31">
        <f>+'[1]Frais généraux'!F19</f>
        <v>0</v>
      </c>
      <c r="G31" s="19">
        <f t="shared" si="2"/>
        <v>0</v>
      </c>
    </row>
    <row r="32" spans="1:7" x14ac:dyDescent="0.25">
      <c r="A32" t="s">
        <v>36</v>
      </c>
      <c r="B32" s="27">
        <f>+'[1]Frais généraux'!B20</f>
        <v>0</v>
      </c>
      <c r="C32" s="23">
        <f t="shared" si="0"/>
        <v>0</v>
      </c>
      <c r="D32" s="11">
        <f>+'[1]Frais généraux'!D20</f>
        <v>2400</v>
      </c>
      <c r="E32" s="19">
        <f t="shared" si="1"/>
        <v>1.1528174859356269E-2</v>
      </c>
      <c r="F32">
        <f>+'[1]Frais généraux'!F20</f>
        <v>2400</v>
      </c>
      <c r="G32" s="19">
        <f t="shared" si="2"/>
        <v>8.923153799478889E-3</v>
      </c>
    </row>
    <row r="33" spans="1:7" x14ac:dyDescent="0.25">
      <c r="A33" t="s">
        <v>37</v>
      </c>
      <c r="B33" s="27">
        <f>+'[1]Frais généraux'!B21</f>
        <v>1000</v>
      </c>
      <c r="C33" s="23">
        <f t="shared" si="0"/>
        <v>6.482208929372445E-3</v>
      </c>
      <c r="D33" s="11">
        <f>+'[1]Frais généraux'!D21</f>
        <v>1000</v>
      </c>
      <c r="E33" s="19">
        <f t="shared" si="1"/>
        <v>4.8034061913984454E-3</v>
      </c>
      <c r="F33">
        <f>+'[1]Frais généraux'!F21</f>
        <v>1000</v>
      </c>
      <c r="G33" s="19">
        <f t="shared" si="2"/>
        <v>3.7179807497828704E-3</v>
      </c>
    </row>
    <row r="34" spans="1:7" x14ac:dyDescent="0.25">
      <c r="A34" t="s">
        <v>38</v>
      </c>
      <c r="B34" s="27">
        <f>+'[1]Frais généraux'!B22</f>
        <v>0</v>
      </c>
      <c r="C34" s="23">
        <f t="shared" si="0"/>
        <v>0</v>
      </c>
      <c r="D34" s="11">
        <f>+'[1]Frais généraux'!D22</f>
        <v>0</v>
      </c>
      <c r="E34" s="19">
        <f t="shared" si="1"/>
        <v>0</v>
      </c>
      <c r="F34">
        <f>+'[1]Frais généraux'!F22</f>
        <v>0</v>
      </c>
      <c r="G34" s="19">
        <f t="shared" si="2"/>
        <v>0</v>
      </c>
    </row>
    <row r="35" spans="1:7" x14ac:dyDescent="0.25">
      <c r="A35" t="s">
        <v>39</v>
      </c>
      <c r="B35" s="27">
        <f>+'[1]Frais généraux'!B23</f>
        <v>10000</v>
      </c>
      <c r="C35" s="23">
        <f t="shared" si="0"/>
        <v>6.4822089293724447E-2</v>
      </c>
      <c r="D35" s="11">
        <f>+'[1]Frais généraux'!D23</f>
        <v>12000</v>
      </c>
      <c r="E35" s="19">
        <f t="shared" si="1"/>
        <v>5.7640874296781337E-2</v>
      </c>
      <c r="F35">
        <f>+'[1]Frais généraux'!F23</f>
        <v>15000</v>
      </c>
      <c r="G35" s="19">
        <f t="shared" si="2"/>
        <v>5.5769711246743056E-2</v>
      </c>
    </row>
    <row r="36" spans="1:7" x14ac:dyDescent="0.25">
      <c r="A36" t="s">
        <v>40</v>
      </c>
      <c r="B36" s="27">
        <f>+'[1]Frais généraux'!B24</f>
        <v>0</v>
      </c>
      <c r="C36" s="23">
        <f t="shared" si="0"/>
        <v>0</v>
      </c>
      <c r="D36" s="11">
        <f>+'[1]Frais généraux'!D24</f>
        <v>0</v>
      </c>
      <c r="E36" s="19">
        <f t="shared" si="1"/>
        <v>0</v>
      </c>
      <c r="F36">
        <f>+'[1]Frais généraux'!F24</f>
        <v>0</v>
      </c>
      <c r="G36" s="19">
        <f t="shared" si="2"/>
        <v>0</v>
      </c>
    </row>
    <row r="37" spans="1:7" x14ac:dyDescent="0.25">
      <c r="A37" t="s">
        <v>41</v>
      </c>
      <c r="B37" s="27">
        <f>+'[1]Frais généraux'!B25</f>
        <v>1000</v>
      </c>
      <c r="C37" s="23">
        <f t="shared" si="0"/>
        <v>6.482208929372445E-3</v>
      </c>
      <c r="D37" s="11">
        <f>+'[1]Frais généraux'!D25</f>
        <v>1200</v>
      </c>
      <c r="E37" s="19">
        <f t="shared" si="1"/>
        <v>5.7640874296781344E-3</v>
      </c>
      <c r="F37">
        <f>+'[1]Frais généraux'!F25</f>
        <v>1400</v>
      </c>
      <c r="G37" s="19">
        <f t="shared" si="2"/>
        <v>5.2051730496960186E-3</v>
      </c>
    </row>
    <row r="38" spans="1:7" x14ac:dyDescent="0.25">
      <c r="A38" t="s">
        <v>42</v>
      </c>
      <c r="B38" s="27">
        <f>+'[1]Frais généraux'!B26</f>
        <v>300</v>
      </c>
      <c r="C38" s="23">
        <f t="shared" si="0"/>
        <v>1.9446626788117334E-3</v>
      </c>
      <c r="D38" s="11">
        <f>+'[1]Frais généraux'!D26</f>
        <v>400</v>
      </c>
      <c r="E38" s="19">
        <f t="shared" si="1"/>
        <v>1.9213624765593779E-3</v>
      </c>
      <c r="F38">
        <f>+'[1]Frais généraux'!F26</f>
        <v>500</v>
      </c>
      <c r="G38" s="19">
        <f t="shared" si="2"/>
        <v>1.8589903748914352E-3</v>
      </c>
    </row>
    <row r="39" spans="1:7" x14ac:dyDescent="0.25">
      <c r="A39" t="s">
        <v>43</v>
      </c>
      <c r="B39" s="27">
        <f>+'[1]Frais généraux'!B27</f>
        <v>1320</v>
      </c>
      <c r="C39" s="23">
        <f t="shared" si="0"/>
        <v>8.5565157867716277E-3</v>
      </c>
      <c r="D39" s="11">
        <f>+'[1]Frais généraux'!D27</f>
        <v>1320</v>
      </c>
      <c r="E39" s="19">
        <f t="shared" si="1"/>
        <v>6.3404961726459472E-3</v>
      </c>
      <c r="F39">
        <f>+'[1]Frais généraux'!F27</f>
        <v>1320</v>
      </c>
      <c r="G39" s="19">
        <f t="shared" si="2"/>
        <v>4.9077345897133888E-3</v>
      </c>
    </row>
    <row r="40" spans="1:7" x14ac:dyDescent="0.25">
      <c r="A40" t="s">
        <v>44</v>
      </c>
      <c r="B40" s="27">
        <f>+'[1]Frais généraux'!B28</f>
        <v>1500</v>
      </c>
      <c r="C40" s="23">
        <f t="shared" si="0"/>
        <v>9.7233133940586667E-3</v>
      </c>
      <c r="D40" s="11">
        <f>+'[1]Frais généraux'!D28</f>
        <v>1700</v>
      </c>
      <c r="E40" s="19">
        <f t="shared" si="1"/>
        <v>8.1657905253773571E-3</v>
      </c>
      <c r="F40">
        <f>+'[1]Frais généraux'!F28</f>
        <v>2000</v>
      </c>
      <c r="G40" s="19">
        <f t="shared" si="2"/>
        <v>7.4359614995657408E-3</v>
      </c>
    </row>
    <row r="41" spans="1:7" x14ac:dyDescent="0.25">
      <c r="A41" t="s">
        <v>45</v>
      </c>
      <c r="B41" s="27">
        <f>+'[1]Frais généraux'!B29</f>
        <v>0</v>
      </c>
      <c r="C41" s="23">
        <f t="shared" si="0"/>
        <v>0</v>
      </c>
      <c r="D41" s="11">
        <f>+'[1]Frais généraux'!D29</f>
        <v>0</v>
      </c>
      <c r="E41" s="19">
        <f t="shared" si="1"/>
        <v>0</v>
      </c>
      <c r="F41">
        <f>+'[1]Frais généraux'!F29</f>
        <v>0</v>
      </c>
      <c r="G41" s="19">
        <f t="shared" si="2"/>
        <v>0</v>
      </c>
    </row>
    <row r="42" spans="1:7" x14ac:dyDescent="0.25">
      <c r="B42" s="27"/>
      <c r="C42" s="23"/>
      <c r="D42" s="11"/>
      <c r="E42" s="19"/>
      <c r="G42" s="19"/>
    </row>
    <row r="43" spans="1:7" x14ac:dyDescent="0.25">
      <c r="A43" t="s">
        <v>46</v>
      </c>
      <c r="B43" s="27">
        <f>SUM(B44:B48)</f>
        <v>0</v>
      </c>
      <c r="C43" s="23">
        <f t="shared" si="0"/>
        <v>0</v>
      </c>
      <c r="D43" s="11">
        <f>SUM(D44:D48)</f>
        <v>500</v>
      </c>
      <c r="E43" s="19">
        <f>+D43/D$8</f>
        <v>2.4017030956992227E-3</v>
      </c>
      <c r="F43">
        <f>SUM(F44:F48)</f>
        <v>500</v>
      </c>
      <c r="G43" s="19">
        <f t="shared" si="2"/>
        <v>1.8589903748914352E-3</v>
      </c>
    </row>
    <row r="44" spans="1:7" x14ac:dyDescent="0.25">
      <c r="A44" t="s">
        <v>47</v>
      </c>
      <c r="B44" s="27">
        <f>+'[1]Frais généraux'!B32</f>
        <v>0</v>
      </c>
      <c r="C44" s="23">
        <f t="shared" si="0"/>
        <v>0</v>
      </c>
      <c r="D44" s="11">
        <f>+'[1]Frais généraux'!D32</f>
        <v>0</v>
      </c>
      <c r="E44" s="19">
        <f>+D44/D$8</f>
        <v>0</v>
      </c>
      <c r="F44">
        <f>+'[1]Frais généraux'!F32</f>
        <v>0</v>
      </c>
      <c r="G44" s="19">
        <f t="shared" si="2"/>
        <v>0</v>
      </c>
    </row>
    <row r="45" spans="1:7" x14ac:dyDescent="0.25">
      <c r="A45" t="s">
        <v>48</v>
      </c>
      <c r="B45" s="27">
        <f>+'[1]Frais généraux'!B33</f>
        <v>0</v>
      </c>
      <c r="C45" s="23">
        <f t="shared" si="0"/>
        <v>0</v>
      </c>
      <c r="D45" s="11">
        <f>+'[1]Frais généraux'!D33</f>
        <v>0</v>
      </c>
      <c r="E45" s="19">
        <f>+D45/D$8</f>
        <v>0</v>
      </c>
      <c r="F45">
        <f>+'[1]Frais généraux'!F33</f>
        <v>0</v>
      </c>
      <c r="G45" s="19">
        <f t="shared" si="2"/>
        <v>0</v>
      </c>
    </row>
    <row r="46" spans="1:7" x14ac:dyDescent="0.25">
      <c r="A46" t="s">
        <v>49</v>
      </c>
      <c r="B46" s="27">
        <f>+'[1]Frais généraux'!B34</f>
        <v>0</v>
      </c>
      <c r="C46" s="23">
        <f t="shared" si="0"/>
        <v>0</v>
      </c>
      <c r="D46" s="11">
        <f>+'[1]Frais généraux'!D34</f>
        <v>500</v>
      </c>
      <c r="E46" s="19">
        <f>+D46/D$8</f>
        <v>2.4017030956992227E-3</v>
      </c>
      <c r="F46">
        <f>+'[1]Frais généraux'!F34</f>
        <v>500</v>
      </c>
      <c r="G46" s="19">
        <f t="shared" si="2"/>
        <v>1.8589903748914352E-3</v>
      </c>
    </row>
    <row r="47" spans="1:7" x14ac:dyDescent="0.25">
      <c r="A47" t="s">
        <v>50</v>
      </c>
      <c r="B47" s="27"/>
      <c r="C47" s="23">
        <f t="shared" si="0"/>
        <v>0</v>
      </c>
      <c r="D47" s="11"/>
      <c r="E47" s="19">
        <f>+D47/D$8</f>
        <v>0</v>
      </c>
      <c r="G47" s="19">
        <f t="shared" si="2"/>
        <v>0</v>
      </c>
    </row>
    <row r="48" spans="1:7" x14ac:dyDescent="0.25">
      <c r="B48" s="27"/>
      <c r="C48" s="23"/>
      <c r="D48" s="11"/>
      <c r="E48" s="19"/>
      <c r="G48" s="19"/>
    </row>
    <row r="49" spans="1:7" x14ac:dyDescent="0.25">
      <c r="A49" t="s">
        <v>51</v>
      </c>
      <c r="B49" s="27">
        <f>SUM(B50:B52)</f>
        <v>40320</v>
      </c>
      <c r="C49" s="23">
        <f>+B49/B$8</f>
        <v>0.26136266403229697</v>
      </c>
      <c r="D49" s="11">
        <f>SUM(D50:D52)</f>
        <v>71640</v>
      </c>
      <c r="E49" s="19">
        <f>+D49/D$8</f>
        <v>0.34411601955178461</v>
      </c>
      <c r="F49">
        <f>SUM(F50:F52)</f>
        <v>87614.399999999994</v>
      </c>
      <c r="G49" s="19">
        <f>+F49/F$8</f>
        <v>0.32574865260377633</v>
      </c>
    </row>
    <row r="50" spans="1:7" x14ac:dyDescent="0.25">
      <c r="A50" t="s">
        <v>52</v>
      </c>
      <c r="B50" s="27">
        <f>+'[1]Budget frais de personnel'!E13</f>
        <v>0</v>
      </c>
      <c r="C50" s="23">
        <f>+B50/B$8</f>
        <v>0</v>
      </c>
      <c r="D50" s="11">
        <f>+'[1]Budget frais de personnel'!E25</f>
        <v>21600</v>
      </c>
      <c r="E50" s="19">
        <f>+D50/D$8</f>
        <v>0.10375357373420641</v>
      </c>
      <c r="F50">
        <f>+'[1]Budget frais de personnel'!E37</f>
        <v>27600</v>
      </c>
      <c r="G50" s="19">
        <f>+F50/F$8</f>
        <v>0.10261626869400722</v>
      </c>
    </row>
    <row r="51" spans="1:7" x14ac:dyDescent="0.25">
      <c r="A51" t="s">
        <v>53</v>
      </c>
      <c r="B51" s="27">
        <f>+'[1]Budget frais de personnel'!E14</f>
        <v>28800</v>
      </c>
      <c r="C51" s="23">
        <f>+B51/B$8</f>
        <v>0.18668761716592641</v>
      </c>
      <c r="D51" s="11">
        <f>+'[1]Budget frais de personnel'!E26</f>
        <v>28800</v>
      </c>
      <c r="E51" s="19">
        <f>+D51/D$8</f>
        <v>0.13833809831227523</v>
      </c>
      <c r="F51">
        <f>+'[1]Budget frais de personnel'!E38</f>
        <v>33996</v>
      </c>
      <c r="G51" s="19">
        <f>+F51/F$8</f>
        <v>0.12639647356961847</v>
      </c>
    </row>
    <row r="52" spans="1:7" x14ac:dyDescent="0.25">
      <c r="A52" t="s">
        <v>54</v>
      </c>
      <c r="B52" s="27">
        <f>+'[1]Budget frais de personnel'!G12</f>
        <v>11520</v>
      </c>
      <c r="C52" s="23">
        <f>+B52/B$8</f>
        <v>7.4675046866370567E-2</v>
      </c>
      <c r="D52" s="11">
        <f>++'[1]Budget frais de personnel'!G24</f>
        <v>21240</v>
      </c>
      <c r="E52" s="19">
        <f>+D52/D$8</f>
        <v>0.10202434750530297</v>
      </c>
      <c r="F52">
        <f>+'[1]Budget frais de personnel'!G36</f>
        <v>26018.400000000001</v>
      </c>
      <c r="G52" s="19">
        <f>+F52/F$8</f>
        <v>9.6735910340150638E-2</v>
      </c>
    </row>
    <row r="53" spans="1:7" x14ac:dyDescent="0.25">
      <c r="B53" s="27"/>
      <c r="C53" s="23"/>
      <c r="D53" s="11"/>
      <c r="E53" s="19"/>
      <c r="G53" s="19"/>
    </row>
    <row r="54" spans="1:7" x14ac:dyDescent="0.25">
      <c r="A54" t="s">
        <v>55</v>
      </c>
      <c r="B54" s="27">
        <f>SUM(B55:B55)</f>
        <v>0</v>
      </c>
      <c r="C54" s="23">
        <f>+B54/B$8</f>
        <v>0</v>
      </c>
      <c r="D54" s="11">
        <f>SUM(D55:D55)</f>
        <v>0</v>
      </c>
      <c r="E54" s="19">
        <f>+D54/D$8</f>
        <v>0</v>
      </c>
      <c r="F54">
        <f>SUM(F55:F55)</f>
        <v>0</v>
      </c>
      <c r="G54" s="19">
        <f>+F54/F$8</f>
        <v>0</v>
      </c>
    </row>
    <row r="55" spans="1:7" x14ac:dyDescent="0.25">
      <c r="A55" t="s">
        <v>55</v>
      </c>
      <c r="B55" s="27">
        <f>+'[1]Frais généraux'!B38</f>
        <v>0</v>
      </c>
      <c r="C55" s="23">
        <f>+B55/B$8</f>
        <v>0</v>
      </c>
      <c r="D55" s="11">
        <f>+'[1]Frais généraux'!D38</f>
        <v>0</v>
      </c>
      <c r="E55" s="19">
        <f>+D55/D$8</f>
        <v>0</v>
      </c>
      <c r="F55">
        <f>+'[1]Frais généraux'!F38</f>
        <v>0</v>
      </c>
      <c r="G55" s="19">
        <f>+F55/F$8</f>
        <v>0</v>
      </c>
    </row>
    <row r="56" spans="1:7" x14ac:dyDescent="0.25">
      <c r="B56" s="27"/>
      <c r="C56" s="23"/>
      <c r="D56" s="11"/>
      <c r="E56" s="19"/>
      <c r="G56" s="19"/>
    </row>
    <row r="57" spans="1:7" x14ac:dyDescent="0.25">
      <c r="A57" s="9" t="s">
        <v>56</v>
      </c>
      <c r="B57" s="29">
        <f>+B17+B43+B49+B54</f>
        <v>73640</v>
      </c>
      <c r="C57" s="25">
        <f>+B57/B$8</f>
        <v>0.47734986555898684</v>
      </c>
      <c r="D57" s="13">
        <f>+D17+D43+D49+D54</f>
        <v>112260</v>
      </c>
      <c r="E57" s="21">
        <f>+D57/D$8</f>
        <v>0.53923037904638949</v>
      </c>
      <c r="F57" s="9">
        <f>+F17+F43+F49+F54</f>
        <v>136634.4</v>
      </c>
      <c r="G57" s="21">
        <f>+F57/F$8</f>
        <v>0.50800406895813266</v>
      </c>
    </row>
    <row r="58" spans="1:7" x14ac:dyDescent="0.25">
      <c r="B58" s="27"/>
      <c r="C58" s="23"/>
      <c r="D58" s="11"/>
      <c r="E58" s="19"/>
      <c r="G58" s="19"/>
    </row>
    <row r="59" spans="1:7" x14ac:dyDescent="0.25">
      <c r="A59" s="9" t="s">
        <v>57</v>
      </c>
      <c r="B59" s="29">
        <f>+B14-B57</f>
        <v>47380.899999999994</v>
      </c>
      <c r="C59" s="25">
        <f>+B59/B$8</f>
        <v>0.30713289306170283</v>
      </c>
      <c r="D59" s="13">
        <f>+D14-D57</f>
        <v>51335.999999999971</v>
      </c>
      <c r="E59" s="21">
        <f>+D59/D$8</f>
        <v>0.24658766024163042</v>
      </c>
      <c r="F59" s="9">
        <f>+F14-F57</f>
        <v>82511.999999999971</v>
      </c>
      <c r="G59" s="21">
        <f>+F59/F$8</f>
        <v>0.30677802762608408</v>
      </c>
    </row>
    <row r="60" spans="1:7" x14ac:dyDescent="0.25">
      <c r="B60" s="27"/>
      <c r="C60" s="23"/>
      <c r="D60" s="11"/>
      <c r="E60" s="19"/>
      <c r="G60" s="19"/>
    </row>
    <row r="61" spans="1:7" x14ac:dyDescent="0.25">
      <c r="A61" s="9" t="s">
        <v>58</v>
      </c>
      <c r="B61" s="29">
        <f>SUM(B62:B62)</f>
        <v>19000</v>
      </c>
      <c r="C61" s="25">
        <f>+B61/B$8</f>
        <v>0.12316196965807645</v>
      </c>
      <c r="D61" s="13">
        <f>SUM(D62:D62)</f>
        <v>25000</v>
      </c>
      <c r="E61" s="21">
        <f>+D61/D$8</f>
        <v>0.12008515478496112</v>
      </c>
      <c r="F61" s="9">
        <f>SUM(F62:F62)</f>
        <v>31000</v>
      </c>
      <c r="G61" s="21">
        <f>+F61/F$8</f>
        <v>0.11525740324326898</v>
      </c>
    </row>
    <row r="62" spans="1:7" x14ac:dyDescent="0.25">
      <c r="A62" t="s">
        <v>58</v>
      </c>
      <c r="B62" s="27">
        <f>+[1]Investissements!D14</f>
        <v>19000</v>
      </c>
      <c r="C62" s="23">
        <f>+B62/B$8</f>
        <v>0.12316196965807645</v>
      </c>
      <c r="D62" s="11">
        <f>+[1]Investissements!D26</f>
        <v>25000</v>
      </c>
      <c r="E62" s="19">
        <f>+D62/D$8</f>
        <v>0.12008515478496112</v>
      </c>
      <c r="F62">
        <f>+[1]Investissements!D38</f>
        <v>31000</v>
      </c>
      <c r="G62" s="19">
        <f>+F62/F$8</f>
        <v>0.11525740324326898</v>
      </c>
    </row>
    <row r="63" spans="1:7" x14ac:dyDescent="0.25">
      <c r="B63" s="27"/>
      <c r="C63" s="23"/>
      <c r="D63" s="11"/>
      <c r="E63" s="19"/>
      <c r="G63" s="19"/>
    </row>
    <row r="64" spans="1:7" x14ac:dyDescent="0.25">
      <c r="A64" s="10" t="s">
        <v>59</v>
      </c>
      <c r="B64" s="30">
        <f>+B59-B61</f>
        <v>28380.899999999994</v>
      </c>
      <c r="C64" s="26">
        <f>+B64/B$8</f>
        <v>0.18397092340362636</v>
      </c>
      <c r="D64" s="14">
        <f>+D59-D61</f>
        <v>26335.999999999971</v>
      </c>
      <c r="E64" s="22">
        <f>+D64/D$8</f>
        <v>0.1265025054566693</v>
      </c>
      <c r="F64" s="10">
        <f>+F59-F61</f>
        <v>51511.999999999971</v>
      </c>
      <c r="G64" s="22">
        <f>+F64/F$8</f>
        <v>0.19152062438281511</v>
      </c>
    </row>
    <row r="65" spans="1:7" x14ac:dyDescent="0.25">
      <c r="B65" s="27"/>
      <c r="C65" s="23"/>
      <c r="D65" s="11"/>
      <c r="E65" s="19"/>
      <c r="G65" s="19"/>
    </row>
    <row r="66" spans="1:7" x14ac:dyDescent="0.25">
      <c r="A66" t="s">
        <v>60</v>
      </c>
      <c r="B66" s="27">
        <f>SUM(B67:B68)</f>
        <v>1260</v>
      </c>
      <c r="C66" s="23">
        <f>+B66/B$8</f>
        <v>8.1675832510092802E-3</v>
      </c>
      <c r="D66" s="11">
        <f>SUM(D67:D68)</f>
        <v>1296</v>
      </c>
      <c r="E66" s="19">
        <f>+D66/D$8</f>
        <v>6.225214424052385E-3</v>
      </c>
      <c r="F66">
        <f>SUM(F67:F68)</f>
        <v>1059</v>
      </c>
      <c r="G66" s="19">
        <f>+F66/F$8</f>
        <v>3.9373416140200601E-3</v>
      </c>
    </row>
    <row r="67" spans="1:7" x14ac:dyDescent="0.25">
      <c r="A67" t="s">
        <v>61</v>
      </c>
      <c r="B67" s="27">
        <f>+'[1]Prêts et apports'!I42</f>
        <v>1260</v>
      </c>
      <c r="C67" s="23">
        <f>+B67/B$8</f>
        <v>8.1675832510092802E-3</v>
      </c>
      <c r="D67" s="11">
        <f>+'[1]Prêts et apports'!K42</f>
        <v>1296</v>
      </c>
      <c r="E67" s="19">
        <f>+D67/D$8</f>
        <v>6.225214424052385E-3</v>
      </c>
      <c r="F67">
        <f>+'[1]Prêts et apports'!M42</f>
        <v>1059</v>
      </c>
      <c r="G67" s="19">
        <f>+F67/F$8</f>
        <v>3.9373416140200601E-3</v>
      </c>
    </row>
    <row r="68" spans="1:7" x14ac:dyDescent="0.25">
      <c r="A68" t="s">
        <v>62</v>
      </c>
      <c r="B68" s="27"/>
      <c r="C68" s="23">
        <f>+B68/B$8</f>
        <v>0</v>
      </c>
      <c r="D68" s="11"/>
      <c r="E68" s="19">
        <f>+D68/D$8</f>
        <v>0</v>
      </c>
      <c r="G68" s="19">
        <f>+F68/F$8</f>
        <v>0</v>
      </c>
    </row>
    <row r="69" spans="1:7" x14ac:dyDescent="0.25">
      <c r="B69" s="27"/>
      <c r="C69" s="23"/>
      <c r="D69" s="11"/>
      <c r="E69" s="19"/>
      <c r="G69" s="19"/>
    </row>
    <row r="70" spans="1:7" x14ac:dyDescent="0.25">
      <c r="A70" s="9" t="s">
        <v>63</v>
      </c>
      <c r="B70" s="29">
        <f>-B66</f>
        <v>-1260</v>
      </c>
      <c r="C70" s="25">
        <f>+B70/B$8</f>
        <v>-8.1675832510092802E-3</v>
      </c>
      <c r="D70" s="13">
        <f>-D66</f>
        <v>-1296</v>
      </c>
      <c r="E70" s="21">
        <f>+D70/D$8</f>
        <v>-6.225214424052385E-3</v>
      </c>
      <c r="F70" s="9">
        <f>-F66</f>
        <v>-1059</v>
      </c>
      <c r="G70" s="21">
        <f>+F70/F$8</f>
        <v>-3.9373416140200601E-3</v>
      </c>
    </row>
    <row r="71" spans="1:7" x14ac:dyDescent="0.25">
      <c r="B71" s="27"/>
      <c r="C71" s="23"/>
      <c r="D71" s="11"/>
      <c r="E71" s="19"/>
      <c r="G71" s="19"/>
    </row>
    <row r="72" spans="1:7" x14ac:dyDescent="0.25">
      <c r="A72" s="10" t="s">
        <v>64</v>
      </c>
      <c r="B72" s="30">
        <f>+B64+B70</f>
        <v>27120.899999999994</v>
      </c>
      <c r="C72" s="26">
        <f>+B72/B$8</f>
        <v>0.17580334015261709</v>
      </c>
      <c r="D72" s="14">
        <f>+D64+D70</f>
        <v>25039.999999999971</v>
      </c>
      <c r="E72" s="22">
        <f>+D72/D$8</f>
        <v>0.12027729103261692</v>
      </c>
      <c r="F72" s="10">
        <f>+F64+F70</f>
        <v>50452.999999999971</v>
      </c>
      <c r="G72" s="22">
        <f>+F72/F$8</f>
        <v>0.18758328276879507</v>
      </c>
    </row>
    <row r="73" spans="1:7" x14ac:dyDescent="0.25">
      <c r="B73" s="27"/>
      <c r="C73" s="23"/>
      <c r="D73" s="11"/>
      <c r="E73" s="19"/>
      <c r="G73" s="19"/>
    </row>
    <row r="74" spans="1:7" x14ac:dyDescent="0.25">
      <c r="A74" t="s">
        <v>65</v>
      </c>
      <c r="B74" s="27"/>
      <c r="C74" s="23">
        <f>+B74/B$8</f>
        <v>0</v>
      </c>
      <c r="D74" s="11"/>
      <c r="E74" s="19">
        <f>+D74/D$8</f>
        <v>0</v>
      </c>
      <c r="G74" s="19">
        <f>+F74/F$8</f>
        <v>0</v>
      </c>
    </row>
    <row r="75" spans="1:7" x14ac:dyDescent="0.25">
      <c r="A75" t="s">
        <v>66</v>
      </c>
      <c r="B75" s="27">
        <f>+[1]IS!E5</f>
        <v>4068.1349999999989</v>
      </c>
      <c r="C75" s="23">
        <f>+B75/B$8</f>
        <v>2.6370501022892564E-2</v>
      </c>
      <c r="D75" s="11">
        <f>+[1]IS!E6</f>
        <v>3755.9999999999955</v>
      </c>
      <c r="E75" s="19">
        <f>+D75/D$8</f>
        <v>1.8041593654892538E-2</v>
      </c>
      <c r="F75">
        <f>+[1]IS!E7</f>
        <v>7567.9499999999953</v>
      </c>
      <c r="G75" s="19">
        <f>+F75/F$8</f>
        <v>2.8137492415319258E-2</v>
      </c>
    </row>
    <row r="76" spans="1:7" x14ac:dyDescent="0.25">
      <c r="B76" s="27"/>
      <c r="C76" s="23"/>
      <c r="D76" s="11"/>
      <c r="E76" s="19"/>
      <c r="G76" s="19"/>
    </row>
    <row r="77" spans="1:7" x14ac:dyDescent="0.25">
      <c r="A77" s="10" t="s">
        <v>67</v>
      </c>
      <c r="B77" s="30">
        <f>+B72-B75-B74</f>
        <v>23052.764999999996</v>
      </c>
      <c r="C77" s="26">
        <f>+B77/B$8</f>
        <v>0.14943283912972455</v>
      </c>
      <c r="D77" s="14">
        <f>+D72-D75-D74</f>
        <v>21283.999999999975</v>
      </c>
      <c r="E77" s="22">
        <f>+D77/D$8</f>
        <v>0.10223569737772438</v>
      </c>
      <c r="F77" s="10">
        <f>+F72-F75-F74</f>
        <v>42885.049999999974</v>
      </c>
      <c r="G77" s="22">
        <f>+F77/F$8</f>
        <v>0.15944579035347581</v>
      </c>
    </row>
    <row r="78" spans="1:7" x14ac:dyDescent="0.25">
      <c r="B78" s="27"/>
      <c r="C78" s="23"/>
      <c r="D78" s="11"/>
      <c r="E78" s="19"/>
      <c r="G78" s="19"/>
    </row>
    <row r="79" spans="1:7" x14ac:dyDescent="0.25">
      <c r="A79" t="s">
        <v>68</v>
      </c>
      <c r="B79" s="27">
        <f>+B61</f>
        <v>19000</v>
      </c>
      <c r="C79" s="23">
        <f>+B79/B$8</f>
        <v>0.12316196965807645</v>
      </c>
      <c r="D79" s="11">
        <f>+D61</f>
        <v>25000</v>
      </c>
      <c r="E79" s="19">
        <f>+D79/D$8</f>
        <v>0.12008515478496112</v>
      </c>
      <c r="F79">
        <f>+F61</f>
        <v>31000</v>
      </c>
      <c r="G79" s="19">
        <f>+F79/F$8</f>
        <v>0.11525740324326898</v>
      </c>
    </row>
    <row r="80" spans="1:7" x14ac:dyDescent="0.25">
      <c r="B80" s="27"/>
      <c r="C80" s="23"/>
      <c r="D80" s="11"/>
      <c r="E80" s="19"/>
      <c r="G80" s="19"/>
    </row>
    <row r="81" spans="1:7" x14ac:dyDescent="0.25">
      <c r="A81" s="10" t="s">
        <v>69</v>
      </c>
      <c r="B81" s="30">
        <f>+B77+B79</f>
        <v>42052.764999999999</v>
      </c>
      <c r="C81" s="26">
        <f>+B81/B$8</f>
        <v>0.27259480878780101</v>
      </c>
      <c r="D81" s="14">
        <f>+D77+D79</f>
        <v>46283.999999999971</v>
      </c>
      <c r="E81" s="22">
        <f>+D81/D$8</f>
        <v>0.22232085216268549</v>
      </c>
      <c r="F81" s="10">
        <f>+F77+F79</f>
        <v>73885.049999999974</v>
      </c>
      <c r="G81" s="22">
        <f>+F81/F$8</f>
        <v>0.27470319359674478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86FC9-6DC7-432F-B738-DF766697A207}">
  <dimension ref="A1:D18"/>
  <sheetViews>
    <sheetView workbookViewId="0">
      <selection activeCell="G11" sqref="G11"/>
    </sheetView>
  </sheetViews>
  <sheetFormatPr baseColWidth="10" defaultRowHeight="15" x14ac:dyDescent="0.25"/>
  <cols>
    <col min="1" max="1" width="44.7109375" bestFit="1" customWidth="1"/>
  </cols>
  <sheetData>
    <row r="1" spans="1:4" ht="23.25" x14ac:dyDescent="0.35">
      <c r="A1" s="32" t="s">
        <v>70</v>
      </c>
      <c r="B1" s="32"/>
      <c r="C1" s="32"/>
      <c r="D1" s="32"/>
    </row>
    <row r="3" spans="1:4" x14ac:dyDescent="0.25">
      <c r="A3" s="4"/>
      <c r="B3" s="4" t="s">
        <v>8</v>
      </c>
      <c r="C3" s="4" t="s">
        <v>10</v>
      </c>
      <c r="D3" s="4" t="s">
        <v>11</v>
      </c>
    </row>
    <row r="4" spans="1:4" x14ac:dyDescent="0.25">
      <c r="A4" s="5" t="s">
        <v>71</v>
      </c>
      <c r="B4" s="5">
        <f>+'[1]Compte de résultat '!B8</f>
        <v>154268.4</v>
      </c>
      <c r="C4" s="5">
        <f>+'[1]Compte de résultat '!D8</f>
        <v>208185.59999999998</v>
      </c>
      <c r="D4" s="5">
        <f>+'[1]Compte de résultat '!F8</f>
        <v>268963.19999999995</v>
      </c>
    </row>
    <row r="5" spans="1:4" x14ac:dyDescent="0.25">
      <c r="A5" s="4" t="s">
        <v>72</v>
      </c>
      <c r="B5" s="4">
        <f>B6+B7</f>
        <v>127147.5</v>
      </c>
      <c r="C5" s="4">
        <f>C6+C7</f>
        <v>183145.60000000001</v>
      </c>
      <c r="D5" s="4">
        <f>D6+D7</f>
        <v>218510.2</v>
      </c>
    </row>
    <row r="6" spans="1:4" x14ac:dyDescent="0.25">
      <c r="A6" s="4" t="s">
        <v>73</v>
      </c>
      <c r="B6" s="4">
        <f>+'[1]Compte de résultat '!B10</f>
        <v>33247.5</v>
      </c>
      <c r="C6" s="4">
        <f>+'[1]Compte de résultat '!D10</f>
        <v>44589.600000000006</v>
      </c>
      <c r="D6" s="4">
        <f>+'[1]Compte de résultat '!F10</f>
        <v>49816.800000000003</v>
      </c>
    </row>
    <row r="7" spans="1:4" x14ac:dyDescent="0.25">
      <c r="A7" s="4" t="s">
        <v>74</v>
      </c>
      <c r="B7" s="4">
        <f>+'[1]Compte de résultat '!B17+'[1]Compte de résultat '!B43+'[1]Compte de résultat '!B49+'[1]Compte de résultat '!B54+'[1]Compte de résultat '!B61+'[1]Compte de résultat '!B66</f>
        <v>93900</v>
      </c>
      <c r="C7" s="4">
        <f>+'[1]Compte de résultat '!D17+'[1]Compte de résultat '!D43+'[1]Compte de résultat '!D49+'[1]Compte de résultat '!D54+'[1]Compte de résultat '!D61+'[1]Compte de résultat '!D66</f>
        <v>138556</v>
      </c>
      <c r="D7" s="4">
        <f>+'[1]Compte de résultat '!F17+'[1]Compte de résultat '!F43+'[1]Compte de résultat '!F49+'[1]Compte de résultat '!F54+'[1]Compte de résultat '!F61+'[1]Compte de résultat '!F66</f>
        <v>168693.4</v>
      </c>
    </row>
    <row r="8" spans="1:4" x14ac:dyDescent="0.25">
      <c r="A8" s="4" t="s">
        <v>75</v>
      </c>
      <c r="B8" s="4">
        <f>B4-B6</f>
        <v>121020.9</v>
      </c>
      <c r="C8" s="4">
        <f>C4-C6</f>
        <v>163595.99999999997</v>
      </c>
      <c r="D8" s="4">
        <f>D4-D6</f>
        <v>219146.39999999997</v>
      </c>
    </row>
    <row r="9" spans="1:4" x14ac:dyDescent="0.25">
      <c r="A9" s="4" t="s">
        <v>76</v>
      </c>
      <c r="B9" s="4">
        <f>B8/B4</f>
        <v>0.78448275862068961</v>
      </c>
      <c r="C9" s="4">
        <f>C8/C4</f>
        <v>0.78581803928801985</v>
      </c>
      <c r="D9" s="4">
        <f>D8/D4</f>
        <v>0.81478209658421674</v>
      </c>
    </row>
    <row r="10" spans="1:4" x14ac:dyDescent="0.25">
      <c r="A10" s="6" t="s">
        <v>77</v>
      </c>
      <c r="B10" s="6">
        <f>B7/B9</f>
        <v>119696.7032967033</v>
      </c>
      <c r="C10" s="6">
        <f>C7/C9</f>
        <v>176320.71684882272</v>
      </c>
      <c r="D10" s="6">
        <f>D7/D9</f>
        <v>207041.12265992048</v>
      </c>
    </row>
    <row r="13" spans="1:4" x14ac:dyDescent="0.25">
      <c r="A13" s="7" t="s">
        <v>78</v>
      </c>
    </row>
    <row r="14" spans="1:4" x14ac:dyDescent="0.25">
      <c r="A14" t="s">
        <v>149</v>
      </c>
      <c r="B14">
        <f>+B4-B5</f>
        <v>27120.899999999994</v>
      </c>
      <c r="C14">
        <f>+C4-C5</f>
        <v>25039.999999999971</v>
      </c>
      <c r="D14">
        <f>+D4-D5</f>
        <v>50452.999999999942</v>
      </c>
    </row>
    <row r="16" spans="1:4" x14ac:dyDescent="0.25">
      <c r="A16" t="s">
        <v>64</v>
      </c>
      <c r="B16">
        <f>+'[1]Compte de résultat '!B72</f>
        <v>27120.899999999994</v>
      </c>
      <c r="C16">
        <f>+'[1]Compte de résultat '!D72</f>
        <v>25039.999999999971</v>
      </c>
      <c r="D16">
        <f>+'[1]Compte de résultat '!F72</f>
        <v>50452.999999999971</v>
      </c>
    </row>
    <row r="18" spans="1:4" x14ac:dyDescent="0.25">
      <c r="A18" t="s">
        <v>79</v>
      </c>
      <c r="B18">
        <f>+B14-B16</f>
        <v>0</v>
      </c>
      <c r="C18">
        <f>+C14-C16</f>
        <v>0</v>
      </c>
      <c r="D18">
        <f>+D14-D16</f>
        <v>0</v>
      </c>
    </row>
  </sheetData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FDF38-52AB-4E52-BC15-1DD05F5617F7}">
  <dimension ref="A1:D16"/>
  <sheetViews>
    <sheetView workbookViewId="0">
      <selection activeCell="H17" sqref="H17:H18"/>
    </sheetView>
  </sheetViews>
  <sheetFormatPr baseColWidth="10" defaultRowHeight="15" x14ac:dyDescent="0.25"/>
  <cols>
    <col min="1" max="1" width="33.7109375" bestFit="1" customWidth="1"/>
  </cols>
  <sheetData>
    <row r="1" spans="1:4" x14ac:dyDescent="0.25">
      <c r="A1" s="54" t="s">
        <v>80</v>
      </c>
      <c r="B1" s="55"/>
      <c r="C1" s="55"/>
      <c r="D1" s="55"/>
    </row>
    <row r="2" spans="1:4" x14ac:dyDescent="0.25">
      <c r="A2" s="11"/>
      <c r="B2" s="53"/>
      <c r="C2" s="53"/>
      <c r="D2" s="53"/>
    </row>
    <row r="3" spans="1:4" x14ac:dyDescent="0.25">
      <c r="A3" s="17"/>
      <c r="B3" s="15"/>
      <c r="C3" s="15"/>
      <c r="D3" s="15"/>
    </row>
    <row r="4" spans="1:4" x14ac:dyDescent="0.25">
      <c r="A4" s="11"/>
      <c r="B4" s="56" t="s">
        <v>8</v>
      </c>
      <c r="C4" s="56" t="s">
        <v>10</v>
      </c>
      <c r="D4" s="56" t="s">
        <v>11</v>
      </c>
    </row>
    <row r="5" spans="1:4" x14ac:dyDescent="0.25">
      <c r="A5" s="57" t="s">
        <v>81</v>
      </c>
      <c r="B5" s="35"/>
      <c r="C5" s="35"/>
      <c r="D5" s="35"/>
    </row>
    <row r="6" spans="1:4" x14ac:dyDescent="0.25">
      <c r="A6" s="11" t="s">
        <v>82</v>
      </c>
      <c r="B6" s="34">
        <f>+'[1]BFR jours'!B14</f>
        <v>8311.875</v>
      </c>
      <c r="C6" s="34">
        <f>+'[1]BFR jours'!C14</f>
        <v>2835.5250000000015</v>
      </c>
      <c r="D6" s="34">
        <f>+'[1]BFR jours'!D14</f>
        <v>1306.8000000000011</v>
      </c>
    </row>
    <row r="7" spans="1:4" x14ac:dyDescent="0.25">
      <c r="A7" s="11" t="s">
        <v>83</v>
      </c>
      <c r="B7" s="34"/>
      <c r="C7" s="34"/>
      <c r="D7" s="34"/>
    </row>
    <row r="8" spans="1:4" x14ac:dyDescent="0.25">
      <c r="A8" s="11" t="s">
        <v>84</v>
      </c>
      <c r="B8" s="34"/>
      <c r="C8" s="34"/>
      <c r="D8" s="34"/>
    </row>
    <row r="9" spans="1:4" x14ac:dyDescent="0.25">
      <c r="A9" s="11" t="s">
        <v>85</v>
      </c>
      <c r="B9" s="34">
        <f>+'[1]BFR jours'!B19</f>
        <v>0</v>
      </c>
      <c r="C9" s="34">
        <f>+'[1]BFR jours'!C19</f>
        <v>0</v>
      </c>
      <c r="D9" s="34">
        <f>+'[1]BFR jours'!D19</f>
        <v>0</v>
      </c>
    </row>
    <row r="10" spans="1:4" x14ac:dyDescent="0.25">
      <c r="A10" s="57" t="s">
        <v>86</v>
      </c>
      <c r="B10" s="35">
        <f>SUM(B5:B9)</f>
        <v>8311.875</v>
      </c>
      <c r="C10" s="35">
        <f>SUM(C5:C9)</f>
        <v>2835.5250000000015</v>
      </c>
      <c r="D10" s="35">
        <f>SUM(D5:D9)</f>
        <v>1306.8000000000011</v>
      </c>
    </row>
    <row r="11" spans="1:4" x14ac:dyDescent="0.25">
      <c r="A11" s="11" t="s">
        <v>87</v>
      </c>
      <c r="B11" s="34"/>
      <c r="C11" s="34"/>
      <c r="D11" s="34"/>
    </row>
    <row r="12" spans="1:4" x14ac:dyDescent="0.25">
      <c r="A12" s="11" t="s">
        <v>88</v>
      </c>
      <c r="B12" s="34">
        <f>+'[1]BFR jours'!B24</f>
        <v>0</v>
      </c>
      <c r="C12" s="34">
        <f>+'[1]BFR jours'!C24</f>
        <v>0</v>
      </c>
      <c r="D12" s="34">
        <f>+'[1]BFR jours'!D24</f>
        <v>0</v>
      </c>
    </row>
    <row r="13" spans="1:4" x14ac:dyDescent="0.25">
      <c r="A13" s="11" t="s">
        <v>89</v>
      </c>
      <c r="B13" s="34"/>
      <c r="C13" s="34"/>
      <c r="D13" s="34"/>
    </row>
    <row r="14" spans="1:4" x14ac:dyDescent="0.25">
      <c r="A14" s="58" t="s">
        <v>90</v>
      </c>
      <c r="B14" s="59">
        <f>SUM(B11:B13)</f>
        <v>0</v>
      </c>
      <c r="C14" s="59">
        <f>SUM(C11:C13)</f>
        <v>0</v>
      </c>
      <c r="D14" s="59">
        <f>SUM(D11:D13)</f>
        <v>0</v>
      </c>
    </row>
    <row r="15" spans="1:4" x14ac:dyDescent="0.25">
      <c r="A15" s="11"/>
      <c r="B15" s="34"/>
      <c r="C15" s="34"/>
      <c r="D15" s="34"/>
    </row>
    <row r="16" spans="1:4" x14ac:dyDescent="0.25">
      <c r="A16" s="60" t="s">
        <v>91</v>
      </c>
      <c r="B16" s="61">
        <f>B10-B14</f>
        <v>8311.875</v>
      </c>
      <c r="C16" s="61">
        <f>C10-C14</f>
        <v>2835.5250000000015</v>
      </c>
      <c r="D16" s="61">
        <f>D10-D14</f>
        <v>1306.8000000000011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5908A-2D31-401B-AA28-5169D9AAD859}">
  <dimension ref="A1:D36"/>
  <sheetViews>
    <sheetView topLeftCell="A13" workbookViewId="0">
      <selection activeCell="I10" sqref="I10"/>
    </sheetView>
  </sheetViews>
  <sheetFormatPr baseColWidth="10" defaultRowHeight="15" x14ac:dyDescent="0.25"/>
  <cols>
    <col min="1" max="1" width="35.85546875" bestFit="1" customWidth="1"/>
    <col min="2" max="4" width="11.42578125" style="39"/>
  </cols>
  <sheetData>
    <row r="1" spans="1:4" x14ac:dyDescent="0.25">
      <c r="A1" s="52" t="s">
        <v>92</v>
      </c>
      <c r="B1" s="52"/>
      <c r="C1" s="52"/>
      <c r="D1" s="52"/>
    </row>
    <row r="3" spans="1:4" x14ac:dyDescent="0.25">
      <c r="A3" s="33"/>
      <c r="B3" s="36" t="s">
        <v>8</v>
      </c>
      <c r="C3" s="36" t="s">
        <v>10</v>
      </c>
      <c r="D3" s="36" t="s">
        <v>11</v>
      </c>
    </row>
    <row r="4" spans="1:4" x14ac:dyDescent="0.25">
      <c r="A4" s="35" t="s">
        <v>81</v>
      </c>
      <c r="B4" s="37"/>
      <c r="C4" s="37"/>
      <c r="D4" s="37"/>
    </row>
    <row r="5" spans="1:4" x14ac:dyDescent="0.25">
      <c r="A5" s="34" t="s">
        <v>93</v>
      </c>
      <c r="B5" s="38"/>
      <c r="C5" s="38"/>
      <c r="D5" s="38"/>
    </row>
    <row r="6" spans="1:4" x14ac:dyDescent="0.25">
      <c r="A6" s="34" t="s">
        <v>94</v>
      </c>
      <c r="B6" s="38"/>
      <c r="C6" s="38"/>
      <c r="D6" s="38"/>
    </row>
    <row r="7" spans="1:4" x14ac:dyDescent="0.25">
      <c r="A7" s="34" t="s">
        <v>95</v>
      </c>
      <c r="B7" s="38"/>
      <c r="C7" s="38"/>
      <c r="D7" s="38"/>
    </row>
    <row r="8" spans="1:4" x14ac:dyDescent="0.25">
      <c r="A8" s="34" t="s">
        <v>96</v>
      </c>
      <c r="B8" s="38"/>
      <c r="C8" s="38"/>
      <c r="D8" s="38"/>
    </row>
    <row r="9" spans="1:4" x14ac:dyDescent="0.25">
      <c r="A9" s="34" t="s">
        <v>97</v>
      </c>
      <c r="B9" s="38"/>
      <c r="C9" s="38"/>
      <c r="D9" s="38"/>
    </row>
    <row r="10" spans="1:4" x14ac:dyDescent="0.25">
      <c r="A10" s="34" t="s">
        <v>98</v>
      </c>
      <c r="B10" s="38"/>
      <c r="C10" s="38"/>
      <c r="D10" s="38"/>
    </row>
    <row r="11" spans="1:4" x14ac:dyDescent="0.25">
      <c r="A11" s="34" t="s">
        <v>99</v>
      </c>
      <c r="B11" s="38"/>
      <c r="C11" s="38"/>
      <c r="D11" s="38"/>
    </row>
    <row r="12" spans="1:4" x14ac:dyDescent="0.25">
      <c r="A12" s="34" t="s">
        <v>100</v>
      </c>
      <c r="B12" s="38">
        <f>+[1]Investissements!B8</f>
        <v>40000</v>
      </c>
      <c r="C12" s="38">
        <f>+[1]Investissements!B20</f>
        <v>0</v>
      </c>
      <c r="D12" s="38">
        <f>+[1]Investissements!B32</f>
        <v>0</v>
      </c>
    </row>
    <row r="13" spans="1:4" x14ac:dyDescent="0.25">
      <c r="A13" s="34" t="s">
        <v>101</v>
      </c>
      <c r="B13" s="38">
        <f>+[1]Investissements!B9</f>
        <v>18000</v>
      </c>
      <c r="C13" s="38">
        <f>+[1]Investissements!B21</f>
        <v>0</v>
      </c>
      <c r="D13" s="38">
        <f>+[1]Investissements!B33</f>
        <v>12000</v>
      </c>
    </row>
    <row r="14" spans="1:4" x14ac:dyDescent="0.25">
      <c r="A14" s="34" t="s">
        <v>102</v>
      </c>
      <c r="B14" s="38">
        <f>+[1]Investissements!B10</f>
        <v>0</v>
      </c>
      <c r="C14" s="38">
        <f>+[1]Investissements!B22</f>
        <v>20000</v>
      </c>
      <c r="D14" s="38">
        <f>+[1]Investissements!B34</f>
        <v>0</v>
      </c>
    </row>
    <row r="15" spans="1:4" x14ac:dyDescent="0.25">
      <c r="A15" s="34" t="s">
        <v>103</v>
      </c>
      <c r="B15" s="38">
        <f>+[1]Investissements!B11</f>
        <v>12000</v>
      </c>
      <c r="C15" s="38">
        <f>+[1]Investissements!B23</f>
        <v>0</v>
      </c>
      <c r="D15" s="38">
        <f>+[1]Investissements!B35</f>
        <v>0</v>
      </c>
    </row>
    <row r="16" spans="1:4" x14ac:dyDescent="0.25">
      <c r="A16" s="34" t="s">
        <v>104</v>
      </c>
      <c r="B16" s="38">
        <f>+[1]Investissements!B12</f>
        <v>33000</v>
      </c>
      <c r="C16" s="38">
        <f>+[1]Investissements!B24</f>
        <v>10000</v>
      </c>
      <c r="D16" s="38">
        <f>+[1]Investissements!B36</f>
        <v>10000</v>
      </c>
    </row>
    <row r="17" spans="1:4" x14ac:dyDescent="0.25">
      <c r="A17" s="34" t="s">
        <v>105</v>
      </c>
      <c r="B17" s="38"/>
      <c r="C17" s="38"/>
      <c r="D17" s="38"/>
    </row>
    <row r="18" spans="1:4" x14ac:dyDescent="0.25">
      <c r="A18" s="34" t="s">
        <v>106</v>
      </c>
      <c r="B18" s="38"/>
      <c r="C18" s="38"/>
      <c r="D18" s="38"/>
    </row>
    <row r="19" spans="1:4" x14ac:dyDescent="0.25">
      <c r="A19" s="34" t="s">
        <v>107</v>
      </c>
      <c r="B19" s="38">
        <f>+[1]BFR!B16</f>
        <v>8311.875</v>
      </c>
      <c r="C19" s="38">
        <f>+[1]BFR!C16</f>
        <v>2835.5250000000015</v>
      </c>
      <c r="D19" s="38">
        <f>+[1]BFR!D16</f>
        <v>1306.8000000000011</v>
      </c>
    </row>
    <row r="20" spans="1:4" x14ac:dyDescent="0.25">
      <c r="A20" s="34" t="s">
        <v>108</v>
      </c>
      <c r="B20" s="38"/>
      <c r="C20" s="38"/>
      <c r="D20" s="38"/>
    </row>
    <row r="21" spans="1:4" x14ac:dyDescent="0.25">
      <c r="A21" s="34" t="s">
        <v>109</v>
      </c>
      <c r="B21" s="38">
        <f>+'[1]Prêts et apports'!H42</f>
        <v>15180</v>
      </c>
      <c r="C21" s="38">
        <f>+'[1]Prêts et apports'!J42</f>
        <v>23018</v>
      </c>
      <c r="D21" s="38">
        <f>+'[1]Prêts et apports'!L42</f>
        <v>26384</v>
      </c>
    </row>
    <row r="22" spans="1:4" x14ac:dyDescent="0.25">
      <c r="A22" s="35" t="s">
        <v>110</v>
      </c>
      <c r="B22" s="37">
        <f>SUM(B4:B21)</f>
        <v>126491.875</v>
      </c>
      <c r="C22" s="37">
        <f>SUM(C4:C21)</f>
        <v>55853.525000000001</v>
      </c>
      <c r="D22" s="37">
        <f>SUM(D4:D21)</f>
        <v>49690.8</v>
      </c>
    </row>
    <row r="23" spans="1:4" x14ac:dyDescent="0.25">
      <c r="A23" s="35" t="s">
        <v>87</v>
      </c>
      <c r="B23" s="37"/>
      <c r="C23" s="37"/>
      <c r="D23" s="37"/>
    </row>
    <row r="24" spans="1:4" x14ac:dyDescent="0.25">
      <c r="A24" s="34" t="s">
        <v>111</v>
      </c>
      <c r="B24" s="38"/>
      <c r="C24" s="38"/>
      <c r="D24" s="38"/>
    </row>
    <row r="25" spans="1:4" x14ac:dyDescent="0.25">
      <c r="A25" s="34" t="s">
        <v>112</v>
      </c>
      <c r="B25" s="38"/>
      <c r="C25" s="38"/>
      <c r="D25" s="38"/>
    </row>
    <row r="26" spans="1:4" x14ac:dyDescent="0.25">
      <c r="A26" s="34" t="s">
        <v>113</v>
      </c>
      <c r="B26" s="38">
        <f>+'[1]Prêts et apports'!D47</f>
        <v>20000</v>
      </c>
      <c r="C26" s="38"/>
      <c r="D26" s="38"/>
    </row>
    <row r="27" spans="1:4" x14ac:dyDescent="0.25">
      <c r="A27" s="34" t="s">
        <v>114</v>
      </c>
      <c r="B27" s="38"/>
      <c r="C27" s="38"/>
      <c r="D27" s="38"/>
    </row>
    <row r="28" spans="1:4" x14ac:dyDescent="0.25">
      <c r="A28" s="34" t="s">
        <v>115</v>
      </c>
      <c r="B28" s="38">
        <f>+'[1]Prêts et apports'!D48</f>
        <v>20000</v>
      </c>
      <c r="C28" s="38"/>
      <c r="D28" s="38"/>
    </row>
    <row r="29" spans="1:4" x14ac:dyDescent="0.25">
      <c r="A29" s="34" t="s">
        <v>116</v>
      </c>
      <c r="B29" s="38">
        <f>+'[1]Prêts et apports'!D15</f>
        <v>70000</v>
      </c>
      <c r="C29" s="38">
        <f>+'[1]Prêts et apports'!D27</f>
        <v>20000</v>
      </c>
      <c r="D29" s="38">
        <f>+'[1]Prêts et apports'!D39</f>
        <v>12000</v>
      </c>
    </row>
    <row r="30" spans="1:4" x14ac:dyDescent="0.25">
      <c r="A30" s="34" t="s">
        <v>117</v>
      </c>
      <c r="B30" s="38"/>
      <c r="C30" s="38"/>
      <c r="D30" s="38"/>
    </row>
    <row r="31" spans="1:4" x14ac:dyDescent="0.25">
      <c r="A31" s="34" t="s">
        <v>69</v>
      </c>
      <c r="B31" s="38">
        <f>+'[1]Compte de résultat '!B81</f>
        <v>42052.764999999999</v>
      </c>
      <c r="C31" s="38">
        <f>+'[1]Compte de résultat '!D81</f>
        <v>46283.999999999971</v>
      </c>
      <c r="D31" s="38">
        <f>+'[1]Compte de résultat '!F81</f>
        <v>73885.049999999974</v>
      </c>
    </row>
    <row r="32" spans="1:4" x14ac:dyDescent="0.25">
      <c r="A32" s="35" t="s">
        <v>118</v>
      </c>
      <c r="B32" s="37">
        <f>SUM(B23:B31)</f>
        <v>152052.76500000001</v>
      </c>
      <c r="C32" s="37">
        <f>SUM(C23:C31)</f>
        <v>66283.999999999971</v>
      </c>
      <c r="D32" s="37">
        <f>SUM(D23:D31)</f>
        <v>85885.049999999974</v>
      </c>
    </row>
    <row r="33" spans="1:4" x14ac:dyDescent="0.25">
      <c r="A33" s="34"/>
      <c r="B33" s="38"/>
      <c r="C33" s="38"/>
      <c r="D33" s="38"/>
    </row>
    <row r="34" spans="1:4" x14ac:dyDescent="0.25">
      <c r="A34" s="35" t="s">
        <v>119</v>
      </c>
      <c r="B34" s="37">
        <v>0</v>
      </c>
      <c r="C34" s="37">
        <f>+B36</f>
        <v>25560.890000000014</v>
      </c>
      <c r="D34" s="37">
        <f>+C36</f>
        <v>35991.364999999983</v>
      </c>
    </row>
    <row r="35" spans="1:4" x14ac:dyDescent="0.25">
      <c r="A35" s="35" t="s">
        <v>120</v>
      </c>
      <c r="B35" s="37">
        <f>+B32-B22</f>
        <v>25560.890000000014</v>
      </c>
      <c r="C35" s="37">
        <f>+C32-C22</f>
        <v>10430.474999999969</v>
      </c>
      <c r="D35" s="37">
        <f>+D32-D22</f>
        <v>36194.249999999971</v>
      </c>
    </row>
    <row r="36" spans="1:4" x14ac:dyDescent="0.25">
      <c r="A36" s="35" t="s">
        <v>121</v>
      </c>
      <c r="B36" s="37">
        <f>+B34+B35</f>
        <v>25560.890000000014</v>
      </c>
      <c r="C36" s="37">
        <f>+C34+C35</f>
        <v>35991.364999999983</v>
      </c>
      <c r="D36" s="37">
        <f>+D34+D35</f>
        <v>72185.614999999962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CC91C-B773-420A-B0C0-56A2CFCDAFB8}">
  <dimension ref="A1:I127"/>
  <sheetViews>
    <sheetView tabSelected="1" workbookViewId="0">
      <selection activeCell="M16" sqref="M16"/>
    </sheetView>
  </sheetViews>
  <sheetFormatPr baseColWidth="10" defaultRowHeight="15" x14ac:dyDescent="0.25"/>
  <cols>
    <col min="1" max="1" width="32.5703125" style="39" bestFit="1" customWidth="1"/>
    <col min="2" max="2" width="24" style="39" bestFit="1" customWidth="1"/>
    <col min="3" max="3" width="16.5703125" style="39" bestFit="1" customWidth="1"/>
    <col min="4" max="4" width="14" style="39" bestFit="1" customWidth="1"/>
    <col min="5" max="5" width="13.85546875" style="39" bestFit="1" customWidth="1"/>
    <col min="6" max="6" width="15.85546875" style="39" bestFit="1" customWidth="1"/>
    <col min="7" max="9" width="11.42578125" style="39"/>
  </cols>
  <sheetData>
    <row r="1" spans="1:9" ht="21" x14ac:dyDescent="0.35">
      <c r="A1" s="64" t="s">
        <v>152</v>
      </c>
      <c r="B1" s="64"/>
      <c r="C1" s="64"/>
      <c r="D1" s="64"/>
      <c r="E1" s="64"/>
      <c r="F1" s="64"/>
      <c r="G1" s="64"/>
      <c r="H1" s="64"/>
      <c r="I1" s="64"/>
    </row>
    <row r="3" spans="1:9" x14ac:dyDescent="0.25">
      <c r="A3" s="40" t="s">
        <v>123</v>
      </c>
      <c r="B3" s="40"/>
      <c r="C3" s="40"/>
      <c r="D3" s="40"/>
      <c r="E3" s="40"/>
      <c r="F3" s="41" t="s">
        <v>15</v>
      </c>
      <c r="G3" s="42"/>
      <c r="H3" s="43" t="s">
        <v>124</v>
      </c>
      <c r="I3" s="44"/>
    </row>
    <row r="4" spans="1:9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9" x14ac:dyDescent="0.25">
      <c r="A5" s="38"/>
      <c r="B5" s="38" t="s">
        <v>125</v>
      </c>
      <c r="C5" s="38" t="s">
        <v>126</v>
      </c>
      <c r="D5" s="38" t="s">
        <v>127</v>
      </c>
      <c r="E5" s="38" t="s">
        <v>128</v>
      </c>
      <c r="F5" s="38" t="s">
        <v>150</v>
      </c>
      <c r="G5" s="38" t="s">
        <v>129</v>
      </c>
      <c r="H5" s="38" t="s">
        <v>150</v>
      </c>
      <c r="I5" s="38" t="s">
        <v>129</v>
      </c>
    </row>
    <row r="6" spans="1:9" x14ac:dyDescent="0.25">
      <c r="A6" s="38"/>
      <c r="B6" s="38"/>
      <c r="C6" s="38"/>
      <c r="D6" s="38"/>
      <c r="E6" s="38"/>
      <c r="F6" s="38"/>
      <c r="G6" s="38"/>
      <c r="H6" s="38"/>
      <c r="I6" s="38"/>
    </row>
    <row r="7" spans="1:9" x14ac:dyDescent="0.25">
      <c r="A7" s="38" t="s">
        <v>150</v>
      </c>
      <c r="B7" s="38"/>
      <c r="C7" s="38"/>
      <c r="D7" s="38"/>
      <c r="E7" s="38"/>
      <c r="F7" s="38"/>
      <c r="G7" s="38"/>
      <c r="H7" s="38"/>
      <c r="I7" s="38"/>
    </row>
    <row r="8" spans="1:9" x14ac:dyDescent="0.25">
      <c r="A8" s="38" t="s">
        <v>130</v>
      </c>
      <c r="B8" s="38">
        <v>52</v>
      </c>
      <c r="C8" s="38">
        <v>11</v>
      </c>
      <c r="D8" s="38">
        <v>80</v>
      </c>
      <c r="E8" s="38">
        <v>1</v>
      </c>
      <c r="F8" s="38">
        <f t="shared" ref="F8:F19" si="0">+B8*C8*D8</f>
        <v>45760</v>
      </c>
      <c r="G8" s="38"/>
      <c r="H8" s="38">
        <f t="shared" ref="H8:H19" si="1">+F8*E8</f>
        <v>45760</v>
      </c>
      <c r="I8" s="38"/>
    </row>
    <row r="9" spans="1:9" x14ac:dyDescent="0.25">
      <c r="A9" s="38" t="s">
        <v>131</v>
      </c>
      <c r="B9" s="38">
        <v>52</v>
      </c>
      <c r="C9" s="38">
        <v>11</v>
      </c>
      <c r="D9" s="38">
        <v>34.299999999999997</v>
      </c>
      <c r="E9" s="38">
        <v>1</v>
      </c>
      <c r="F9" s="38">
        <f t="shared" si="0"/>
        <v>19619.599999999999</v>
      </c>
      <c r="G9" s="38"/>
      <c r="H9" s="38">
        <f t="shared" si="1"/>
        <v>19619.599999999999</v>
      </c>
      <c r="I9" s="38"/>
    </row>
    <row r="10" spans="1:9" x14ac:dyDescent="0.25">
      <c r="A10" s="38" t="s">
        <v>132</v>
      </c>
      <c r="B10" s="38">
        <v>52</v>
      </c>
      <c r="C10" s="38">
        <v>11</v>
      </c>
      <c r="D10" s="38">
        <v>28.9</v>
      </c>
      <c r="E10" s="38">
        <v>1</v>
      </c>
      <c r="F10" s="38">
        <f t="shared" si="0"/>
        <v>16530.8</v>
      </c>
      <c r="G10" s="38"/>
      <c r="H10" s="38">
        <f t="shared" si="1"/>
        <v>16530.8</v>
      </c>
      <c r="I10" s="38"/>
    </row>
    <row r="11" spans="1:9" x14ac:dyDescent="0.25">
      <c r="A11" s="38" t="s">
        <v>133</v>
      </c>
      <c r="B11" s="38"/>
      <c r="C11" s="38">
        <v>0</v>
      </c>
      <c r="D11" s="38"/>
      <c r="E11" s="38">
        <v>1</v>
      </c>
      <c r="F11" s="38">
        <f t="shared" si="0"/>
        <v>0</v>
      </c>
      <c r="G11" s="38"/>
      <c r="H11" s="38">
        <f t="shared" si="1"/>
        <v>0</v>
      </c>
      <c r="I11" s="38"/>
    </row>
    <row r="12" spans="1:9" x14ac:dyDescent="0.25">
      <c r="A12" s="38" t="s">
        <v>134</v>
      </c>
      <c r="B12" s="38"/>
      <c r="C12" s="38">
        <v>0</v>
      </c>
      <c r="D12" s="38">
        <v>180</v>
      </c>
      <c r="E12" s="38">
        <v>1</v>
      </c>
      <c r="F12" s="38">
        <f t="shared" si="0"/>
        <v>0</v>
      </c>
      <c r="G12" s="38"/>
      <c r="H12" s="38">
        <f t="shared" si="1"/>
        <v>0</v>
      </c>
      <c r="I12" s="38"/>
    </row>
    <row r="13" spans="1:9" x14ac:dyDescent="0.25">
      <c r="A13" s="38" t="s">
        <v>135</v>
      </c>
      <c r="B13" s="38"/>
      <c r="C13" s="38">
        <v>0</v>
      </c>
      <c r="D13" s="38">
        <v>38.9</v>
      </c>
      <c r="E13" s="38"/>
      <c r="F13" s="38">
        <f t="shared" si="0"/>
        <v>0</v>
      </c>
      <c r="G13" s="38"/>
      <c r="H13" s="38">
        <f t="shared" si="1"/>
        <v>0</v>
      </c>
      <c r="I13" s="38"/>
    </row>
    <row r="14" spans="1:9" x14ac:dyDescent="0.25">
      <c r="A14" s="38"/>
      <c r="B14" s="38"/>
      <c r="C14" s="38">
        <v>0</v>
      </c>
      <c r="D14" s="38"/>
      <c r="E14" s="38"/>
      <c r="F14" s="38">
        <f t="shared" si="0"/>
        <v>0</v>
      </c>
      <c r="G14" s="38"/>
      <c r="H14" s="38">
        <f t="shared" si="1"/>
        <v>0</v>
      </c>
      <c r="I14" s="38"/>
    </row>
    <row r="15" spans="1:9" x14ac:dyDescent="0.25">
      <c r="A15" s="38"/>
      <c r="B15" s="38"/>
      <c r="C15" s="38">
        <v>0</v>
      </c>
      <c r="D15" s="38"/>
      <c r="E15" s="38"/>
      <c r="F15" s="38">
        <f t="shared" si="0"/>
        <v>0</v>
      </c>
      <c r="G15" s="38"/>
      <c r="H15" s="38">
        <f t="shared" si="1"/>
        <v>0</v>
      </c>
      <c r="I15" s="38"/>
    </row>
    <row r="16" spans="1:9" x14ac:dyDescent="0.25">
      <c r="A16" s="38"/>
      <c r="B16" s="38"/>
      <c r="C16" s="38">
        <v>0</v>
      </c>
      <c r="D16" s="38"/>
      <c r="E16" s="38"/>
      <c r="F16" s="38">
        <f t="shared" si="0"/>
        <v>0</v>
      </c>
      <c r="G16" s="38"/>
      <c r="H16" s="38">
        <f t="shared" si="1"/>
        <v>0</v>
      </c>
      <c r="I16" s="38"/>
    </row>
    <row r="17" spans="1:9" x14ac:dyDescent="0.25">
      <c r="A17" s="38"/>
      <c r="B17" s="38"/>
      <c r="C17" s="38">
        <v>0</v>
      </c>
      <c r="D17" s="38"/>
      <c r="E17" s="38"/>
      <c r="F17" s="38">
        <f t="shared" si="0"/>
        <v>0</v>
      </c>
      <c r="G17" s="38"/>
      <c r="H17" s="38">
        <f t="shared" si="1"/>
        <v>0</v>
      </c>
      <c r="I17" s="38"/>
    </row>
    <row r="18" spans="1:9" x14ac:dyDescent="0.25">
      <c r="A18" s="38"/>
      <c r="B18" s="38"/>
      <c r="C18" s="38">
        <v>0</v>
      </c>
      <c r="D18" s="38"/>
      <c r="E18" s="38"/>
      <c r="F18" s="38">
        <f t="shared" si="0"/>
        <v>0</v>
      </c>
      <c r="G18" s="38"/>
      <c r="H18" s="38">
        <f t="shared" si="1"/>
        <v>0</v>
      </c>
      <c r="I18" s="38"/>
    </row>
    <row r="19" spans="1:9" x14ac:dyDescent="0.25">
      <c r="A19" s="38"/>
      <c r="B19" s="38"/>
      <c r="C19" s="38">
        <v>0</v>
      </c>
      <c r="D19" s="38"/>
      <c r="E19" s="38"/>
      <c r="F19" s="38">
        <f t="shared" si="0"/>
        <v>0</v>
      </c>
      <c r="G19" s="38"/>
      <c r="H19" s="38">
        <f t="shared" si="1"/>
        <v>0</v>
      </c>
      <c r="I19" s="38"/>
    </row>
    <row r="20" spans="1:9" x14ac:dyDescent="0.25">
      <c r="A20" s="38" t="s">
        <v>129</v>
      </c>
      <c r="B20" s="38"/>
      <c r="C20" s="38"/>
      <c r="D20" s="38"/>
      <c r="E20" s="38"/>
      <c r="F20" s="38"/>
      <c r="G20" s="38"/>
      <c r="H20" s="38"/>
      <c r="I20" s="38"/>
    </row>
    <row r="21" spans="1:9" x14ac:dyDescent="0.25">
      <c r="A21" s="38" t="s">
        <v>136</v>
      </c>
      <c r="B21" s="38">
        <v>52</v>
      </c>
      <c r="C21" s="38">
        <v>9</v>
      </c>
      <c r="D21" s="38">
        <v>82.5</v>
      </c>
      <c r="E21" s="38">
        <v>0.27</v>
      </c>
      <c r="F21" s="38"/>
      <c r="G21" s="38">
        <f t="shared" ref="G21:G34" si="2">+B21*C21*D21</f>
        <v>38610</v>
      </c>
      <c r="H21" s="38"/>
      <c r="I21" s="38">
        <f t="shared" ref="I21:I34" si="3">+E21*G21</f>
        <v>10424.700000000001</v>
      </c>
    </row>
    <row r="22" spans="1:9" x14ac:dyDescent="0.25">
      <c r="A22" s="38" t="s">
        <v>137</v>
      </c>
      <c r="B22" s="38">
        <v>52</v>
      </c>
      <c r="C22" s="38">
        <v>2</v>
      </c>
      <c r="D22" s="38">
        <v>324.5</v>
      </c>
      <c r="E22" s="38">
        <v>0.85</v>
      </c>
      <c r="F22" s="38"/>
      <c r="G22" s="38">
        <f t="shared" si="2"/>
        <v>33748</v>
      </c>
      <c r="H22" s="38"/>
      <c r="I22" s="38">
        <f t="shared" si="3"/>
        <v>28685.8</v>
      </c>
    </row>
    <row r="23" spans="1:9" x14ac:dyDescent="0.25">
      <c r="A23" s="38" t="s">
        <v>138</v>
      </c>
      <c r="B23" s="38"/>
      <c r="C23" s="38">
        <v>0</v>
      </c>
      <c r="D23" s="38">
        <v>0</v>
      </c>
      <c r="E23" s="38"/>
      <c r="F23" s="38"/>
      <c r="G23" s="38">
        <f t="shared" si="2"/>
        <v>0</v>
      </c>
      <c r="H23" s="38"/>
      <c r="I23" s="38">
        <f t="shared" si="3"/>
        <v>0</v>
      </c>
    </row>
    <row r="24" spans="1:9" x14ac:dyDescent="0.25">
      <c r="A24" s="38" t="s">
        <v>139</v>
      </c>
      <c r="B24" s="38"/>
      <c r="C24" s="38">
        <v>0</v>
      </c>
      <c r="D24" s="38">
        <v>192.95</v>
      </c>
      <c r="E24" s="38"/>
      <c r="F24" s="38"/>
      <c r="G24" s="38">
        <f t="shared" si="2"/>
        <v>0</v>
      </c>
      <c r="H24" s="38"/>
      <c r="I24" s="38">
        <f t="shared" si="3"/>
        <v>0</v>
      </c>
    </row>
    <row r="25" spans="1:9" x14ac:dyDescent="0.25">
      <c r="A25" s="38" t="s">
        <v>140</v>
      </c>
      <c r="B25" s="38"/>
      <c r="C25" s="38">
        <v>0</v>
      </c>
      <c r="D25" s="38">
        <v>118.5</v>
      </c>
      <c r="E25" s="38"/>
      <c r="F25" s="38"/>
      <c r="G25" s="38">
        <f t="shared" si="2"/>
        <v>0</v>
      </c>
      <c r="H25" s="38"/>
      <c r="I25" s="38">
        <f t="shared" si="3"/>
        <v>0</v>
      </c>
    </row>
    <row r="26" spans="1:9" x14ac:dyDescent="0.25">
      <c r="A26" s="38" t="s">
        <v>141</v>
      </c>
      <c r="B26" s="38"/>
      <c r="C26" s="38">
        <v>0</v>
      </c>
      <c r="D26" s="38">
        <v>125.5</v>
      </c>
      <c r="E26" s="38"/>
      <c r="F26" s="38"/>
      <c r="G26" s="38">
        <f t="shared" si="2"/>
        <v>0</v>
      </c>
      <c r="H26" s="38"/>
      <c r="I26" s="38">
        <f t="shared" si="3"/>
        <v>0</v>
      </c>
    </row>
    <row r="27" spans="1:9" x14ac:dyDescent="0.25">
      <c r="A27" s="38" t="s">
        <v>142</v>
      </c>
      <c r="B27" s="38"/>
      <c r="C27" s="38">
        <v>0</v>
      </c>
      <c r="D27" s="38">
        <v>89.5</v>
      </c>
      <c r="E27" s="38"/>
      <c r="F27" s="38"/>
      <c r="G27" s="38">
        <f t="shared" si="2"/>
        <v>0</v>
      </c>
      <c r="H27" s="38"/>
      <c r="I27" s="38">
        <f t="shared" si="3"/>
        <v>0</v>
      </c>
    </row>
    <row r="28" spans="1:9" x14ac:dyDescent="0.25">
      <c r="A28" s="38" t="s">
        <v>143</v>
      </c>
      <c r="B28" s="38"/>
      <c r="C28" s="38">
        <v>0</v>
      </c>
      <c r="D28" s="38">
        <v>294.5</v>
      </c>
      <c r="E28" s="38"/>
      <c r="F28" s="38"/>
      <c r="G28" s="38">
        <f t="shared" si="2"/>
        <v>0</v>
      </c>
      <c r="H28" s="38"/>
      <c r="I28" s="38">
        <f t="shared" si="3"/>
        <v>0</v>
      </c>
    </row>
    <row r="29" spans="1:9" x14ac:dyDescent="0.25">
      <c r="A29" s="38"/>
      <c r="B29" s="38"/>
      <c r="C29" s="38">
        <v>0</v>
      </c>
      <c r="D29" s="38"/>
      <c r="E29" s="38"/>
      <c r="F29" s="38"/>
      <c r="G29" s="38">
        <f t="shared" si="2"/>
        <v>0</v>
      </c>
      <c r="H29" s="38"/>
      <c r="I29" s="38">
        <f t="shared" si="3"/>
        <v>0</v>
      </c>
    </row>
    <row r="30" spans="1:9" x14ac:dyDescent="0.25">
      <c r="A30" s="38"/>
      <c r="B30" s="38"/>
      <c r="C30" s="38">
        <v>0</v>
      </c>
      <c r="D30" s="38"/>
      <c r="E30" s="38"/>
      <c r="F30" s="38"/>
      <c r="G30" s="38">
        <f t="shared" si="2"/>
        <v>0</v>
      </c>
      <c r="H30" s="38"/>
      <c r="I30" s="38">
        <f t="shared" si="3"/>
        <v>0</v>
      </c>
    </row>
    <row r="31" spans="1:9" x14ac:dyDescent="0.25">
      <c r="A31" s="38"/>
      <c r="B31" s="38"/>
      <c r="C31" s="38">
        <v>0</v>
      </c>
      <c r="D31" s="38"/>
      <c r="E31" s="38"/>
      <c r="F31" s="38"/>
      <c r="G31" s="38">
        <f t="shared" si="2"/>
        <v>0</v>
      </c>
      <c r="H31" s="38"/>
      <c r="I31" s="38">
        <f t="shared" si="3"/>
        <v>0</v>
      </c>
    </row>
    <row r="32" spans="1:9" x14ac:dyDescent="0.25">
      <c r="A32" s="38"/>
      <c r="B32" s="38"/>
      <c r="C32" s="38">
        <v>0</v>
      </c>
      <c r="D32" s="38"/>
      <c r="E32" s="38"/>
      <c r="F32" s="38"/>
      <c r="G32" s="38">
        <f t="shared" si="2"/>
        <v>0</v>
      </c>
      <c r="H32" s="38"/>
      <c r="I32" s="38">
        <f t="shared" si="3"/>
        <v>0</v>
      </c>
    </row>
    <row r="33" spans="1:9" x14ac:dyDescent="0.25">
      <c r="A33" s="38"/>
      <c r="B33" s="38"/>
      <c r="C33" s="38">
        <v>0</v>
      </c>
      <c r="D33" s="38"/>
      <c r="E33" s="38"/>
      <c r="F33" s="38"/>
      <c r="G33" s="38">
        <f t="shared" si="2"/>
        <v>0</v>
      </c>
      <c r="H33" s="38"/>
      <c r="I33" s="38">
        <f t="shared" si="3"/>
        <v>0</v>
      </c>
    </row>
    <row r="34" spans="1:9" x14ac:dyDescent="0.25">
      <c r="A34" s="38"/>
      <c r="B34" s="38"/>
      <c r="C34" s="38">
        <v>0</v>
      </c>
      <c r="D34" s="38"/>
      <c r="E34" s="38"/>
      <c r="F34" s="38"/>
      <c r="G34" s="38">
        <f t="shared" si="2"/>
        <v>0</v>
      </c>
      <c r="H34" s="38"/>
      <c r="I34" s="38">
        <f t="shared" si="3"/>
        <v>0</v>
      </c>
    </row>
    <row r="35" spans="1:9" x14ac:dyDescent="0.25">
      <c r="A35" s="37" t="s">
        <v>144</v>
      </c>
      <c r="B35" s="37"/>
      <c r="C35" s="37"/>
      <c r="D35" s="37"/>
      <c r="E35" s="37"/>
      <c r="F35" s="37">
        <f>SUM(F6:F34)</f>
        <v>81910.399999999994</v>
      </c>
      <c r="G35" s="37">
        <f>SUM(G6:G34)</f>
        <v>72358</v>
      </c>
      <c r="H35" s="37">
        <f>SUM(H6:H34)</f>
        <v>81910.399999999994</v>
      </c>
      <c r="I35" s="37">
        <f>SUM(I6:I34)</f>
        <v>39110.5</v>
      </c>
    </row>
    <row r="36" spans="1:9" x14ac:dyDescent="0.25">
      <c r="A36" s="37" t="s">
        <v>145</v>
      </c>
      <c r="B36" s="37"/>
      <c r="C36" s="37"/>
      <c r="D36" s="37"/>
      <c r="E36" s="37"/>
      <c r="F36" s="37"/>
      <c r="G36" s="37">
        <f>+F35+G35</f>
        <v>154268.4</v>
      </c>
      <c r="H36" s="37"/>
      <c r="I36" s="37">
        <f>+H35+I35</f>
        <v>121020.9</v>
      </c>
    </row>
    <row r="37" spans="1:9" x14ac:dyDescent="0.25">
      <c r="A37" s="37"/>
      <c r="B37" s="37"/>
      <c r="C37" s="37"/>
      <c r="D37" s="37"/>
      <c r="E37" s="37"/>
      <c r="F37" s="37"/>
      <c r="G37" s="37"/>
      <c r="H37" s="37"/>
      <c r="I37" s="37"/>
    </row>
    <row r="38" spans="1:9" x14ac:dyDescent="0.25">
      <c r="A38" s="37" t="s">
        <v>128</v>
      </c>
      <c r="B38" s="37"/>
      <c r="C38" s="37"/>
      <c r="D38" s="37"/>
      <c r="E38" s="37"/>
      <c r="F38" s="37"/>
      <c r="G38" s="37"/>
      <c r="H38" s="37">
        <f>+H35/F35</f>
        <v>1</v>
      </c>
      <c r="I38" s="37">
        <f>+I35/G35</f>
        <v>0.54051383399209485</v>
      </c>
    </row>
    <row r="39" spans="1:9" x14ac:dyDescent="0.25">
      <c r="A39" s="38"/>
      <c r="B39" s="38"/>
      <c r="C39" s="38"/>
      <c r="D39" s="38"/>
      <c r="E39" s="38"/>
      <c r="F39" s="38"/>
      <c r="G39" s="38"/>
      <c r="H39" s="38"/>
      <c r="I39" s="38">
        <f>+I36/G36</f>
        <v>0.78448275862068961</v>
      </c>
    </row>
    <row r="40" spans="1:9" x14ac:dyDescent="0.25">
      <c r="A40" s="38"/>
      <c r="B40" s="38"/>
      <c r="C40" s="38"/>
      <c r="D40" s="38"/>
      <c r="E40" s="38"/>
      <c r="F40" s="38"/>
      <c r="G40" s="38"/>
      <c r="H40" s="38"/>
      <c r="I40" s="38"/>
    </row>
    <row r="41" spans="1:9" x14ac:dyDescent="0.25">
      <c r="A41" s="38" t="s">
        <v>146</v>
      </c>
      <c r="B41" s="38"/>
      <c r="C41" s="38"/>
      <c r="D41" s="38"/>
      <c r="E41" s="38"/>
      <c r="F41" s="38"/>
      <c r="G41" s="38"/>
      <c r="H41" s="38">
        <f>+F35-H35</f>
        <v>0</v>
      </c>
      <c r="I41" s="38">
        <f>+G35-I35</f>
        <v>33247.5</v>
      </c>
    </row>
    <row r="42" spans="1:9" x14ac:dyDescent="0.25">
      <c r="A42" s="38"/>
      <c r="B42" s="38"/>
      <c r="C42" s="38"/>
      <c r="D42" s="38"/>
      <c r="E42" s="38"/>
      <c r="F42" s="38"/>
      <c r="G42" s="38"/>
      <c r="H42" s="38"/>
      <c r="I42" s="38">
        <f>+H41+I41</f>
        <v>33247.5</v>
      </c>
    </row>
    <row r="43" spans="1:9" x14ac:dyDescent="0.25">
      <c r="A43" s="38"/>
      <c r="B43" s="38"/>
      <c r="C43" s="38"/>
      <c r="D43" s="38"/>
      <c r="E43" s="38"/>
      <c r="F43" s="38"/>
      <c r="G43" s="38"/>
      <c r="H43" s="38"/>
      <c r="I43" s="38"/>
    </row>
    <row r="44" spans="1:9" x14ac:dyDescent="0.25">
      <c r="A44" s="38"/>
      <c r="B44" s="38"/>
      <c r="C44" s="38"/>
      <c r="D44" s="38"/>
      <c r="E44" s="38"/>
      <c r="F44" s="38"/>
      <c r="G44" s="38"/>
      <c r="I44" s="45"/>
    </row>
    <row r="45" spans="1:9" x14ac:dyDescent="0.25">
      <c r="A45" s="37" t="s">
        <v>147</v>
      </c>
      <c r="B45" s="37"/>
      <c r="C45" s="37"/>
      <c r="D45" s="37"/>
      <c r="E45" s="37"/>
      <c r="F45" s="46" t="s">
        <v>15</v>
      </c>
      <c r="G45" s="47"/>
      <c r="H45" s="46" t="s">
        <v>124</v>
      </c>
      <c r="I45" s="47"/>
    </row>
    <row r="46" spans="1:9" x14ac:dyDescent="0.25">
      <c r="A46" s="38"/>
      <c r="B46" s="38"/>
      <c r="C46" s="38"/>
      <c r="D46" s="38"/>
      <c r="E46" s="38"/>
      <c r="F46" s="38"/>
      <c r="G46" s="38"/>
      <c r="H46" s="38"/>
      <c r="I46" s="38"/>
    </row>
    <row r="47" spans="1:9" x14ac:dyDescent="0.25">
      <c r="A47" s="38"/>
      <c r="B47" s="38" t="s">
        <v>125</v>
      </c>
      <c r="C47" s="38" t="s">
        <v>126</v>
      </c>
      <c r="D47" s="38" t="s">
        <v>127</v>
      </c>
      <c r="E47" s="38" t="s">
        <v>128</v>
      </c>
      <c r="F47" s="38" t="s">
        <v>150</v>
      </c>
      <c r="G47" s="38" t="s">
        <v>129</v>
      </c>
      <c r="H47" s="38" t="s">
        <v>151</v>
      </c>
      <c r="I47" s="38" t="s">
        <v>129</v>
      </c>
    </row>
    <row r="48" spans="1:9" x14ac:dyDescent="0.25">
      <c r="A48" s="38"/>
      <c r="B48" s="38"/>
      <c r="C48" s="38"/>
      <c r="D48" s="38"/>
      <c r="E48" s="38"/>
      <c r="F48" s="38"/>
      <c r="G48" s="38"/>
      <c r="H48" s="38"/>
      <c r="I48" s="38"/>
    </row>
    <row r="49" spans="1:9" x14ac:dyDescent="0.25">
      <c r="A49" s="38" t="s">
        <v>150</v>
      </c>
      <c r="B49" s="38"/>
      <c r="C49" s="38"/>
      <c r="D49" s="38"/>
      <c r="E49" s="38"/>
      <c r="F49" s="38"/>
      <c r="G49" s="38"/>
      <c r="H49" s="38"/>
      <c r="I49" s="38"/>
    </row>
    <row r="50" spans="1:9" x14ac:dyDescent="0.25">
      <c r="A50" s="38" t="s">
        <v>101</v>
      </c>
      <c r="B50" s="38">
        <v>48</v>
      </c>
      <c r="C50" s="38">
        <v>16</v>
      </c>
      <c r="D50" s="38">
        <v>80</v>
      </c>
      <c r="E50" s="38">
        <v>1</v>
      </c>
      <c r="F50" s="38">
        <f t="shared" ref="F50:F61" si="4">+B50*C50*D50</f>
        <v>61440</v>
      </c>
      <c r="G50" s="38"/>
      <c r="H50" s="38">
        <f t="shared" ref="H50:H61" si="5">+F50*E50</f>
        <v>61440</v>
      </c>
      <c r="I50" s="38"/>
    </row>
    <row r="51" spans="1:9" x14ac:dyDescent="0.25">
      <c r="A51" s="38" t="s">
        <v>131</v>
      </c>
      <c r="B51" s="38">
        <v>48</v>
      </c>
      <c r="C51" s="38">
        <v>16</v>
      </c>
      <c r="D51" s="38">
        <v>34.299999999999997</v>
      </c>
      <c r="E51" s="38">
        <v>1</v>
      </c>
      <c r="F51" s="38">
        <f t="shared" si="4"/>
        <v>26342.399999999998</v>
      </c>
      <c r="G51" s="38"/>
      <c r="H51" s="38">
        <f t="shared" si="5"/>
        <v>26342.399999999998</v>
      </c>
      <c r="I51" s="38"/>
    </row>
    <row r="52" spans="1:9" x14ac:dyDescent="0.25">
      <c r="A52" s="38" t="s">
        <v>132</v>
      </c>
      <c r="B52" s="38">
        <v>48</v>
      </c>
      <c r="C52" s="38">
        <v>16</v>
      </c>
      <c r="D52" s="38">
        <v>28.9</v>
      </c>
      <c r="E52" s="38">
        <v>1</v>
      </c>
      <c r="F52" s="38">
        <f t="shared" si="4"/>
        <v>22195.199999999997</v>
      </c>
      <c r="G52" s="38"/>
      <c r="H52" s="38">
        <f t="shared" si="5"/>
        <v>22195.199999999997</v>
      </c>
      <c r="I52" s="38"/>
    </row>
    <row r="53" spans="1:9" x14ac:dyDescent="0.25">
      <c r="A53" s="38" t="s">
        <v>133</v>
      </c>
      <c r="B53" s="38"/>
      <c r="C53" s="38">
        <v>0</v>
      </c>
      <c r="D53" s="38"/>
      <c r="E53" s="38">
        <v>1</v>
      </c>
      <c r="F53" s="38">
        <f t="shared" si="4"/>
        <v>0</v>
      </c>
      <c r="G53" s="38"/>
      <c r="H53" s="38">
        <f t="shared" si="5"/>
        <v>0</v>
      </c>
      <c r="I53" s="38"/>
    </row>
    <row r="54" spans="1:9" x14ac:dyDescent="0.25">
      <c r="A54" s="38" t="s">
        <v>134</v>
      </c>
      <c r="B54" s="38"/>
      <c r="C54" s="38">
        <v>0</v>
      </c>
      <c r="D54" s="38">
        <v>180</v>
      </c>
      <c r="E54" s="38">
        <v>1</v>
      </c>
      <c r="F54" s="38">
        <f t="shared" si="4"/>
        <v>0</v>
      </c>
      <c r="G54" s="38"/>
      <c r="H54" s="38">
        <f t="shared" si="5"/>
        <v>0</v>
      </c>
      <c r="I54" s="38"/>
    </row>
    <row r="55" spans="1:9" x14ac:dyDescent="0.25">
      <c r="A55" s="38" t="s">
        <v>135</v>
      </c>
      <c r="B55" s="38"/>
      <c r="C55" s="38">
        <v>0</v>
      </c>
      <c r="D55" s="38">
        <v>38.9</v>
      </c>
      <c r="E55" s="38"/>
      <c r="F55" s="38">
        <f t="shared" si="4"/>
        <v>0</v>
      </c>
      <c r="G55" s="38"/>
      <c r="H55" s="38">
        <f t="shared" si="5"/>
        <v>0</v>
      </c>
      <c r="I55" s="38"/>
    </row>
    <row r="56" spans="1:9" x14ac:dyDescent="0.25">
      <c r="A56" s="38"/>
      <c r="B56" s="38"/>
      <c r="C56" s="38">
        <v>0</v>
      </c>
      <c r="D56" s="38"/>
      <c r="E56" s="38"/>
      <c r="F56" s="38">
        <f t="shared" si="4"/>
        <v>0</v>
      </c>
      <c r="G56" s="38"/>
      <c r="H56" s="38">
        <f t="shared" si="5"/>
        <v>0</v>
      </c>
      <c r="I56" s="38"/>
    </row>
    <row r="57" spans="1:9" x14ac:dyDescent="0.25">
      <c r="A57" s="38"/>
      <c r="B57" s="38"/>
      <c r="C57" s="38">
        <v>0</v>
      </c>
      <c r="D57" s="38"/>
      <c r="E57" s="38"/>
      <c r="F57" s="38">
        <f t="shared" si="4"/>
        <v>0</v>
      </c>
      <c r="G57" s="38"/>
      <c r="H57" s="38">
        <f t="shared" si="5"/>
        <v>0</v>
      </c>
      <c r="I57" s="38"/>
    </row>
    <row r="58" spans="1:9" x14ac:dyDescent="0.25">
      <c r="A58" s="38"/>
      <c r="B58" s="38"/>
      <c r="C58" s="38">
        <v>0</v>
      </c>
      <c r="D58" s="38"/>
      <c r="E58" s="38"/>
      <c r="F58" s="38">
        <f t="shared" si="4"/>
        <v>0</v>
      </c>
      <c r="G58" s="38"/>
      <c r="H58" s="38">
        <f t="shared" si="5"/>
        <v>0</v>
      </c>
      <c r="I58" s="38"/>
    </row>
    <row r="59" spans="1:9" x14ac:dyDescent="0.25">
      <c r="A59" s="38"/>
      <c r="B59" s="38"/>
      <c r="C59" s="38">
        <v>0</v>
      </c>
      <c r="D59" s="38"/>
      <c r="E59" s="38"/>
      <c r="F59" s="38">
        <f t="shared" si="4"/>
        <v>0</v>
      </c>
      <c r="G59" s="38"/>
      <c r="H59" s="38">
        <f t="shared" si="5"/>
        <v>0</v>
      </c>
      <c r="I59" s="38"/>
    </row>
    <row r="60" spans="1:9" x14ac:dyDescent="0.25">
      <c r="A60" s="38"/>
      <c r="B60" s="38"/>
      <c r="C60" s="38">
        <v>0</v>
      </c>
      <c r="D60" s="38"/>
      <c r="E60" s="38"/>
      <c r="F60" s="38">
        <f t="shared" si="4"/>
        <v>0</v>
      </c>
      <c r="G60" s="38"/>
      <c r="H60" s="38">
        <f t="shared" si="5"/>
        <v>0</v>
      </c>
      <c r="I60" s="38"/>
    </row>
    <row r="61" spans="1:9" x14ac:dyDescent="0.25">
      <c r="A61" s="38"/>
      <c r="B61" s="38"/>
      <c r="C61" s="38">
        <v>0</v>
      </c>
      <c r="D61" s="38"/>
      <c r="E61" s="38"/>
      <c r="F61" s="38">
        <f t="shared" si="4"/>
        <v>0</v>
      </c>
      <c r="G61" s="38"/>
      <c r="H61" s="38">
        <f t="shared" si="5"/>
        <v>0</v>
      </c>
      <c r="I61" s="38"/>
    </row>
    <row r="62" spans="1:9" x14ac:dyDescent="0.25">
      <c r="A62" s="38" t="s">
        <v>129</v>
      </c>
      <c r="B62" s="38"/>
      <c r="C62" s="38"/>
      <c r="D62" s="38"/>
      <c r="E62" s="38"/>
      <c r="F62" s="38"/>
      <c r="G62" s="38"/>
      <c r="H62" s="38"/>
      <c r="I62" s="38"/>
    </row>
    <row r="63" spans="1:9" x14ac:dyDescent="0.25">
      <c r="A63" s="38" t="s">
        <v>136</v>
      </c>
      <c r="B63" s="38">
        <v>48</v>
      </c>
      <c r="C63" s="38">
        <v>13</v>
      </c>
      <c r="D63" s="38">
        <v>82.5</v>
      </c>
      <c r="E63" s="38">
        <v>0.27</v>
      </c>
      <c r="F63" s="38"/>
      <c r="G63" s="38">
        <f t="shared" ref="G63:G76" si="6">+B63*C63*D63</f>
        <v>51480</v>
      </c>
      <c r="H63" s="38"/>
      <c r="I63" s="38">
        <f t="shared" ref="I63:I76" si="7">+E63*G63</f>
        <v>13899.6</v>
      </c>
    </row>
    <row r="64" spans="1:9" x14ac:dyDescent="0.25">
      <c r="A64" s="38" t="s">
        <v>137</v>
      </c>
      <c r="B64" s="38">
        <v>48</v>
      </c>
      <c r="C64" s="38">
        <v>3</v>
      </c>
      <c r="D64" s="38">
        <v>324.5</v>
      </c>
      <c r="E64" s="38">
        <v>0.85</v>
      </c>
      <c r="F64" s="38"/>
      <c r="G64" s="38">
        <f t="shared" si="6"/>
        <v>46728</v>
      </c>
      <c r="H64" s="38"/>
      <c r="I64" s="38">
        <f t="shared" si="7"/>
        <v>39718.799999999996</v>
      </c>
    </row>
    <row r="65" spans="1:9" x14ac:dyDescent="0.25">
      <c r="A65" s="38" t="s">
        <v>138</v>
      </c>
      <c r="B65" s="38"/>
      <c r="C65" s="38">
        <v>0</v>
      </c>
      <c r="D65" s="38">
        <v>0</v>
      </c>
      <c r="E65" s="38"/>
      <c r="F65" s="38"/>
      <c r="G65" s="38">
        <f t="shared" si="6"/>
        <v>0</v>
      </c>
      <c r="H65" s="38"/>
      <c r="I65" s="38">
        <f t="shared" si="7"/>
        <v>0</v>
      </c>
    </row>
    <row r="66" spans="1:9" x14ac:dyDescent="0.25">
      <c r="A66" s="38" t="s">
        <v>139</v>
      </c>
      <c r="B66" s="38"/>
      <c r="C66" s="38">
        <v>0</v>
      </c>
      <c r="D66" s="38">
        <v>192.95</v>
      </c>
      <c r="E66" s="38"/>
      <c r="F66" s="38"/>
      <c r="G66" s="38">
        <f t="shared" si="6"/>
        <v>0</v>
      </c>
      <c r="H66" s="38"/>
      <c r="I66" s="38">
        <f t="shared" si="7"/>
        <v>0</v>
      </c>
    </row>
    <row r="67" spans="1:9" x14ac:dyDescent="0.25">
      <c r="A67" s="38" t="s">
        <v>140</v>
      </c>
      <c r="B67" s="38"/>
      <c r="C67" s="38">
        <v>0</v>
      </c>
      <c r="D67" s="38">
        <v>118.5</v>
      </c>
      <c r="E67" s="38"/>
      <c r="F67" s="38"/>
      <c r="G67" s="38">
        <f t="shared" si="6"/>
        <v>0</v>
      </c>
      <c r="H67" s="38"/>
      <c r="I67" s="38">
        <f t="shared" si="7"/>
        <v>0</v>
      </c>
    </row>
    <row r="68" spans="1:9" x14ac:dyDescent="0.25">
      <c r="A68" s="38" t="s">
        <v>141</v>
      </c>
      <c r="B68" s="38"/>
      <c r="C68" s="38">
        <v>0</v>
      </c>
      <c r="D68" s="38">
        <v>125.5</v>
      </c>
      <c r="E68" s="38"/>
      <c r="F68" s="38"/>
      <c r="G68" s="38">
        <f t="shared" si="6"/>
        <v>0</v>
      </c>
      <c r="H68" s="38"/>
      <c r="I68" s="38">
        <f t="shared" si="7"/>
        <v>0</v>
      </c>
    </row>
    <row r="69" spans="1:9" x14ac:dyDescent="0.25">
      <c r="A69" s="38" t="s">
        <v>142</v>
      </c>
      <c r="B69" s="38"/>
      <c r="C69" s="38">
        <v>0</v>
      </c>
      <c r="D69" s="38">
        <v>89.5</v>
      </c>
      <c r="E69" s="38"/>
      <c r="F69" s="38"/>
      <c r="G69" s="38">
        <f t="shared" si="6"/>
        <v>0</v>
      </c>
      <c r="H69" s="38"/>
      <c r="I69" s="38">
        <f t="shared" si="7"/>
        <v>0</v>
      </c>
    </row>
    <row r="70" spans="1:9" x14ac:dyDescent="0.25">
      <c r="A70" s="38" t="s">
        <v>143</v>
      </c>
      <c r="B70" s="38"/>
      <c r="C70" s="38">
        <v>0</v>
      </c>
      <c r="D70" s="38">
        <v>294.5</v>
      </c>
      <c r="E70" s="38"/>
      <c r="F70" s="38"/>
      <c r="G70" s="38">
        <f t="shared" si="6"/>
        <v>0</v>
      </c>
      <c r="H70" s="38"/>
      <c r="I70" s="38">
        <f t="shared" si="7"/>
        <v>0</v>
      </c>
    </row>
    <row r="71" spans="1:9" x14ac:dyDescent="0.25">
      <c r="A71" s="38"/>
      <c r="B71" s="38"/>
      <c r="C71" s="38">
        <v>0</v>
      </c>
      <c r="D71" s="38"/>
      <c r="E71" s="38"/>
      <c r="F71" s="38"/>
      <c r="G71" s="38">
        <f t="shared" si="6"/>
        <v>0</v>
      </c>
      <c r="H71" s="38"/>
      <c r="I71" s="38">
        <f t="shared" si="7"/>
        <v>0</v>
      </c>
    </row>
    <row r="72" spans="1:9" x14ac:dyDescent="0.25">
      <c r="A72" s="38"/>
      <c r="B72" s="38"/>
      <c r="C72" s="38">
        <v>0</v>
      </c>
      <c r="D72" s="38"/>
      <c r="E72" s="38"/>
      <c r="F72" s="38"/>
      <c r="G72" s="38">
        <f t="shared" si="6"/>
        <v>0</v>
      </c>
      <c r="H72" s="38"/>
      <c r="I72" s="38">
        <f t="shared" si="7"/>
        <v>0</v>
      </c>
    </row>
    <row r="73" spans="1:9" x14ac:dyDescent="0.25">
      <c r="A73" s="38"/>
      <c r="B73" s="38"/>
      <c r="C73" s="38">
        <v>0</v>
      </c>
      <c r="D73" s="38"/>
      <c r="E73" s="38"/>
      <c r="F73" s="38"/>
      <c r="G73" s="38">
        <f t="shared" si="6"/>
        <v>0</v>
      </c>
      <c r="H73" s="38"/>
      <c r="I73" s="38">
        <f t="shared" si="7"/>
        <v>0</v>
      </c>
    </row>
    <row r="74" spans="1:9" x14ac:dyDescent="0.25">
      <c r="A74" s="38"/>
      <c r="B74" s="38"/>
      <c r="C74" s="38">
        <v>0</v>
      </c>
      <c r="D74" s="38"/>
      <c r="E74" s="38"/>
      <c r="F74" s="38"/>
      <c r="G74" s="38">
        <f t="shared" si="6"/>
        <v>0</v>
      </c>
      <c r="H74" s="38"/>
      <c r="I74" s="38">
        <f t="shared" si="7"/>
        <v>0</v>
      </c>
    </row>
    <row r="75" spans="1:9" x14ac:dyDescent="0.25">
      <c r="A75" s="38"/>
      <c r="B75" s="38"/>
      <c r="C75" s="38">
        <v>0</v>
      </c>
      <c r="D75" s="38"/>
      <c r="E75" s="38"/>
      <c r="F75" s="38"/>
      <c r="G75" s="38">
        <f t="shared" si="6"/>
        <v>0</v>
      </c>
      <c r="H75" s="38"/>
      <c r="I75" s="38">
        <f t="shared" si="7"/>
        <v>0</v>
      </c>
    </row>
    <row r="76" spans="1:9" x14ac:dyDescent="0.25">
      <c r="A76" s="38"/>
      <c r="B76" s="38"/>
      <c r="C76" s="38">
        <v>0</v>
      </c>
      <c r="D76" s="38"/>
      <c r="E76" s="38"/>
      <c r="F76" s="38"/>
      <c r="G76" s="38">
        <f t="shared" si="6"/>
        <v>0</v>
      </c>
      <c r="H76" s="38"/>
      <c r="I76" s="38">
        <f t="shared" si="7"/>
        <v>0</v>
      </c>
    </row>
    <row r="77" spans="1:9" x14ac:dyDescent="0.25">
      <c r="A77" s="37" t="s">
        <v>144</v>
      </c>
      <c r="B77" s="37"/>
      <c r="C77" s="37"/>
      <c r="D77" s="37"/>
      <c r="E77" s="37"/>
      <c r="F77" s="37">
        <f>SUM(F48:F76)</f>
        <v>109977.59999999999</v>
      </c>
      <c r="G77" s="37">
        <f>SUM(G48:G76)</f>
        <v>98208</v>
      </c>
      <c r="H77" s="37">
        <f>SUM(H48:H76)</f>
        <v>109977.59999999999</v>
      </c>
      <c r="I77" s="37">
        <f>SUM(I48:I76)</f>
        <v>53618.399999999994</v>
      </c>
    </row>
    <row r="78" spans="1:9" x14ac:dyDescent="0.25">
      <c r="A78" s="37" t="s">
        <v>145</v>
      </c>
      <c r="B78" s="37"/>
      <c r="C78" s="37"/>
      <c r="D78" s="37"/>
      <c r="E78" s="37"/>
      <c r="F78" s="37"/>
      <c r="G78" s="37">
        <f>+F77+G77</f>
        <v>208185.59999999998</v>
      </c>
      <c r="H78" s="37"/>
      <c r="I78" s="37">
        <f>+H77+I77</f>
        <v>163596</v>
      </c>
    </row>
    <row r="79" spans="1:9" x14ac:dyDescent="0.25">
      <c r="A79" s="37"/>
      <c r="B79" s="37"/>
      <c r="C79" s="37"/>
      <c r="D79" s="37"/>
      <c r="E79" s="37"/>
      <c r="F79" s="37"/>
      <c r="G79" s="37"/>
      <c r="H79" s="37"/>
      <c r="I79" s="37"/>
    </row>
    <row r="80" spans="1:9" x14ac:dyDescent="0.25">
      <c r="A80" s="37" t="s">
        <v>128</v>
      </c>
      <c r="B80" s="37"/>
      <c r="C80" s="37"/>
      <c r="D80" s="37"/>
      <c r="E80" s="37"/>
      <c r="F80" s="37"/>
      <c r="G80" s="37"/>
      <c r="H80" s="37">
        <f>+H77/F77</f>
        <v>1</v>
      </c>
      <c r="I80" s="37">
        <f>+I77/G77</f>
        <v>0.54596774193548381</v>
      </c>
    </row>
    <row r="81" spans="1:9" x14ac:dyDescent="0.25">
      <c r="A81" s="38"/>
      <c r="B81" s="38"/>
      <c r="C81" s="38"/>
      <c r="D81" s="38"/>
      <c r="E81" s="38"/>
      <c r="F81" s="38"/>
      <c r="G81" s="38"/>
      <c r="H81" s="38"/>
      <c r="I81" s="38">
        <f>+I78/G78</f>
        <v>0.78581803928801996</v>
      </c>
    </row>
    <row r="82" spans="1:9" x14ac:dyDescent="0.25">
      <c r="A82" s="38"/>
      <c r="B82" s="38"/>
      <c r="C82" s="38"/>
      <c r="D82" s="38"/>
      <c r="E82" s="38"/>
      <c r="F82" s="38"/>
      <c r="G82" s="38"/>
      <c r="H82" s="38"/>
      <c r="I82" s="38"/>
    </row>
    <row r="83" spans="1:9" x14ac:dyDescent="0.25">
      <c r="A83" s="38" t="s">
        <v>146</v>
      </c>
      <c r="B83" s="38"/>
      <c r="C83" s="38"/>
      <c r="D83" s="38"/>
      <c r="E83" s="38"/>
      <c r="F83" s="38"/>
      <c r="G83" s="38"/>
      <c r="H83" s="38">
        <f>+F77-H77</f>
        <v>0</v>
      </c>
      <c r="I83" s="38">
        <f>+G77-I77</f>
        <v>44589.600000000006</v>
      </c>
    </row>
    <row r="84" spans="1:9" x14ac:dyDescent="0.25">
      <c r="A84" s="38"/>
      <c r="B84" s="38"/>
      <c r="C84" s="38"/>
      <c r="D84" s="38"/>
      <c r="E84" s="38"/>
      <c r="F84" s="38"/>
      <c r="G84" s="38"/>
      <c r="H84" s="38"/>
      <c r="I84" s="38">
        <f>+H83+I83</f>
        <v>44589.600000000006</v>
      </c>
    </row>
    <row r="85" spans="1:9" x14ac:dyDescent="0.25">
      <c r="A85" s="38"/>
      <c r="B85" s="38"/>
      <c r="C85" s="38"/>
      <c r="D85" s="38"/>
      <c r="E85" s="38"/>
      <c r="F85" s="38"/>
      <c r="G85" s="38"/>
      <c r="H85" s="38"/>
      <c r="I85" s="38"/>
    </row>
    <row r="86" spans="1:9" x14ac:dyDescent="0.25">
      <c r="A86" s="38"/>
      <c r="B86" s="38"/>
      <c r="C86" s="38"/>
      <c r="D86" s="38"/>
      <c r="E86" s="38"/>
      <c r="F86" s="38"/>
      <c r="G86" s="38"/>
      <c r="H86" s="38"/>
      <c r="I86" s="38"/>
    </row>
    <row r="87" spans="1:9" x14ac:dyDescent="0.25">
      <c r="A87" s="37" t="s">
        <v>148</v>
      </c>
      <c r="B87" s="37"/>
      <c r="C87" s="37"/>
      <c r="D87" s="37"/>
      <c r="E87" s="37"/>
      <c r="F87" s="46" t="s">
        <v>15</v>
      </c>
      <c r="G87" s="47"/>
      <c r="H87" s="46" t="s">
        <v>124</v>
      </c>
      <c r="I87" s="47"/>
    </row>
    <row r="88" spans="1:9" x14ac:dyDescent="0.25">
      <c r="A88" s="38"/>
      <c r="B88" s="38"/>
      <c r="C88" s="38"/>
      <c r="D88" s="38"/>
      <c r="E88" s="38"/>
      <c r="F88" s="38"/>
      <c r="G88" s="38"/>
      <c r="H88" s="38"/>
      <c r="I88" s="38"/>
    </row>
    <row r="89" spans="1:9" x14ac:dyDescent="0.25">
      <c r="A89" s="38"/>
      <c r="B89" s="48" t="s">
        <v>125</v>
      </c>
      <c r="C89" s="48" t="s">
        <v>126</v>
      </c>
      <c r="D89" s="48" t="s">
        <v>127</v>
      </c>
      <c r="E89" s="48" t="s">
        <v>128</v>
      </c>
      <c r="F89" s="48" t="s">
        <v>150</v>
      </c>
      <c r="G89" s="48" t="s">
        <v>129</v>
      </c>
      <c r="H89" s="48" t="s">
        <v>150</v>
      </c>
      <c r="I89" s="48" t="s">
        <v>129</v>
      </c>
    </row>
    <row r="90" spans="1:9" x14ac:dyDescent="0.25">
      <c r="A90" s="38"/>
      <c r="B90" s="38"/>
      <c r="C90" s="38"/>
      <c r="D90" s="38"/>
      <c r="E90" s="38"/>
      <c r="F90" s="38"/>
      <c r="G90" s="38"/>
      <c r="H90" s="38"/>
      <c r="I90" s="38"/>
    </row>
    <row r="91" spans="1:9" x14ac:dyDescent="0.25">
      <c r="A91" s="38" t="s">
        <v>150</v>
      </c>
      <c r="B91" s="38"/>
      <c r="C91" s="38"/>
      <c r="D91" s="38"/>
      <c r="E91" s="38"/>
      <c r="F91" s="38"/>
      <c r="G91" s="38"/>
      <c r="H91" s="38"/>
      <c r="I91" s="38"/>
    </row>
    <row r="92" spans="1:9" x14ac:dyDescent="0.25">
      <c r="A92" s="38" t="s">
        <v>101</v>
      </c>
      <c r="B92" s="38">
        <v>48</v>
      </c>
      <c r="C92" s="38">
        <v>22</v>
      </c>
      <c r="D92" s="38">
        <v>80</v>
      </c>
      <c r="E92" s="38">
        <v>1</v>
      </c>
      <c r="F92" s="38">
        <f t="shared" ref="F92:F103" si="8">+B92*C92*D92</f>
        <v>84480</v>
      </c>
      <c r="G92" s="38"/>
      <c r="H92" s="38">
        <f t="shared" ref="H92:H103" si="9">+F92*E92</f>
        <v>84480</v>
      </c>
      <c r="I92" s="38"/>
    </row>
    <row r="93" spans="1:9" x14ac:dyDescent="0.25">
      <c r="A93" s="38" t="s">
        <v>131</v>
      </c>
      <c r="B93" s="38">
        <v>48</v>
      </c>
      <c r="C93" s="38">
        <v>22</v>
      </c>
      <c r="D93" s="38">
        <v>34.299999999999997</v>
      </c>
      <c r="E93" s="38">
        <v>1</v>
      </c>
      <c r="F93" s="38">
        <f t="shared" si="8"/>
        <v>36220.799999999996</v>
      </c>
      <c r="G93" s="38"/>
      <c r="H93" s="38">
        <f t="shared" si="9"/>
        <v>36220.799999999996</v>
      </c>
      <c r="I93" s="38"/>
    </row>
    <row r="94" spans="1:9" x14ac:dyDescent="0.25">
      <c r="A94" s="38" t="s">
        <v>132</v>
      </c>
      <c r="B94" s="38">
        <v>48</v>
      </c>
      <c r="C94" s="38">
        <v>22</v>
      </c>
      <c r="D94" s="38">
        <v>28.9</v>
      </c>
      <c r="E94" s="38">
        <v>1</v>
      </c>
      <c r="F94" s="38">
        <f t="shared" si="8"/>
        <v>30518.399999999998</v>
      </c>
      <c r="G94" s="38"/>
      <c r="H94" s="38">
        <f t="shared" si="9"/>
        <v>30518.399999999998</v>
      </c>
      <c r="I94" s="38"/>
    </row>
    <row r="95" spans="1:9" x14ac:dyDescent="0.25">
      <c r="A95" s="38" t="s">
        <v>133</v>
      </c>
      <c r="B95" s="38"/>
      <c r="C95" s="38">
        <v>0</v>
      </c>
      <c r="D95" s="38"/>
      <c r="E95" s="38">
        <v>1</v>
      </c>
      <c r="F95" s="38">
        <f t="shared" si="8"/>
        <v>0</v>
      </c>
      <c r="G95" s="38"/>
      <c r="H95" s="38">
        <f t="shared" si="9"/>
        <v>0</v>
      </c>
      <c r="I95" s="38"/>
    </row>
    <row r="96" spans="1:9" x14ac:dyDescent="0.25">
      <c r="A96" s="38" t="s">
        <v>134</v>
      </c>
      <c r="B96" s="38"/>
      <c r="C96" s="38">
        <v>0</v>
      </c>
      <c r="D96" s="38">
        <v>180</v>
      </c>
      <c r="E96" s="38">
        <v>1</v>
      </c>
      <c r="F96" s="38">
        <f t="shared" si="8"/>
        <v>0</v>
      </c>
      <c r="G96" s="38"/>
      <c r="H96" s="38">
        <f t="shared" si="9"/>
        <v>0</v>
      </c>
      <c r="I96" s="38"/>
    </row>
    <row r="97" spans="1:9" x14ac:dyDescent="0.25">
      <c r="A97" s="38" t="s">
        <v>135</v>
      </c>
      <c r="B97" s="38"/>
      <c r="C97" s="38">
        <v>0</v>
      </c>
      <c r="D97" s="38">
        <v>38.9</v>
      </c>
      <c r="E97" s="38"/>
      <c r="F97" s="38">
        <f t="shared" si="8"/>
        <v>0</v>
      </c>
      <c r="G97" s="38"/>
      <c r="H97" s="38">
        <f t="shared" si="9"/>
        <v>0</v>
      </c>
      <c r="I97" s="38"/>
    </row>
    <row r="98" spans="1:9" x14ac:dyDescent="0.25">
      <c r="A98" s="38"/>
      <c r="B98" s="38"/>
      <c r="C98" s="38">
        <v>0</v>
      </c>
      <c r="D98" s="38"/>
      <c r="E98" s="38"/>
      <c r="F98" s="38">
        <f t="shared" si="8"/>
        <v>0</v>
      </c>
      <c r="G98" s="38"/>
      <c r="H98" s="38">
        <f t="shared" si="9"/>
        <v>0</v>
      </c>
      <c r="I98" s="38"/>
    </row>
    <row r="99" spans="1:9" x14ac:dyDescent="0.25">
      <c r="A99" s="38"/>
      <c r="B99" s="38"/>
      <c r="C99" s="38">
        <v>0</v>
      </c>
      <c r="D99" s="38"/>
      <c r="E99" s="38"/>
      <c r="F99" s="38">
        <f t="shared" si="8"/>
        <v>0</v>
      </c>
      <c r="G99" s="38"/>
      <c r="H99" s="38">
        <f t="shared" si="9"/>
        <v>0</v>
      </c>
      <c r="I99" s="38"/>
    </row>
    <row r="100" spans="1:9" x14ac:dyDescent="0.25">
      <c r="A100" s="38"/>
      <c r="B100" s="38"/>
      <c r="C100" s="38">
        <v>0</v>
      </c>
      <c r="D100" s="38"/>
      <c r="E100" s="38"/>
      <c r="F100" s="38">
        <f t="shared" si="8"/>
        <v>0</v>
      </c>
      <c r="G100" s="38"/>
      <c r="H100" s="38">
        <f t="shared" si="9"/>
        <v>0</v>
      </c>
      <c r="I100" s="38"/>
    </row>
    <row r="101" spans="1:9" x14ac:dyDescent="0.25">
      <c r="A101" s="38"/>
      <c r="B101" s="38"/>
      <c r="C101" s="38">
        <v>0</v>
      </c>
      <c r="D101" s="38"/>
      <c r="E101" s="38"/>
      <c r="F101" s="38">
        <f t="shared" si="8"/>
        <v>0</v>
      </c>
      <c r="G101" s="38"/>
      <c r="H101" s="38">
        <f t="shared" si="9"/>
        <v>0</v>
      </c>
      <c r="I101" s="38"/>
    </row>
    <row r="102" spans="1:9" x14ac:dyDescent="0.25">
      <c r="A102" s="38"/>
      <c r="B102" s="38"/>
      <c r="C102" s="38">
        <v>0</v>
      </c>
      <c r="D102" s="38"/>
      <c r="E102" s="38"/>
      <c r="F102" s="38">
        <f t="shared" si="8"/>
        <v>0</v>
      </c>
      <c r="G102" s="38"/>
      <c r="H102" s="38">
        <f t="shared" si="9"/>
        <v>0</v>
      </c>
      <c r="I102" s="38"/>
    </row>
    <row r="103" spans="1:9" x14ac:dyDescent="0.25">
      <c r="A103" s="38"/>
      <c r="B103" s="38"/>
      <c r="C103" s="38">
        <v>0</v>
      </c>
      <c r="D103" s="38"/>
      <c r="E103" s="38"/>
      <c r="F103" s="38">
        <f t="shared" si="8"/>
        <v>0</v>
      </c>
      <c r="G103" s="38"/>
      <c r="H103" s="38">
        <f t="shared" si="9"/>
        <v>0</v>
      </c>
      <c r="I103" s="38"/>
    </row>
    <row r="104" spans="1:9" x14ac:dyDescent="0.25">
      <c r="A104" s="38" t="s">
        <v>129</v>
      </c>
      <c r="B104" s="38"/>
      <c r="C104" s="38"/>
      <c r="D104" s="38"/>
      <c r="E104" s="38"/>
      <c r="F104" s="38"/>
      <c r="G104" s="38"/>
      <c r="H104" s="38"/>
      <c r="I104" s="38"/>
    </row>
    <row r="105" spans="1:9" x14ac:dyDescent="0.25">
      <c r="A105" s="38" t="s">
        <v>136</v>
      </c>
      <c r="B105" s="38">
        <v>48</v>
      </c>
      <c r="C105" s="38">
        <v>14</v>
      </c>
      <c r="D105" s="38">
        <v>82.5</v>
      </c>
      <c r="E105" s="38">
        <v>0.27</v>
      </c>
      <c r="F105" s="38"/>
      <c r="G105" s="38">
        <f t="shared" ref="G105:G118" si="10">+B105*C105*D105</f>
        <v>55440</v>
      </c>
      <c r="H105" s="38"/>
      <c r="I105" s="38">
        <f t="shared" ref="I105:I118" si="11">+E105*G105</f>
        <v>14968.800000000001</v>
      </c>
    </row>
    <row r="106" spans="1:9" x14ac:dyDescent="0.25">
      <c r="A106" s="38" t="s">
        <v>137</v>
      </c>
      <c r="B106" s="38">
        <v>48</v>
      </c>
      <c r="C106" s="38">
        <v>4</v>
      </c>
      <c r="D106" s="38">
        <v>324.5</v>
      </c>
      <c r="E106" s="38">
        <v>0.85</v>
      </c>
      <c r="F106" s="38"/>
      <c r="G106" s="38">
        <f t="shared" si="10"/>
        <v>62304</v>
      </c>
      <c r="H106" s="38"/>
      <c r="I106" s="38">
        <f t="shared" si="11"/>
        <v>52958.400000000001</v>
      </c>
    </row>
    <row r="107" spans="1:9" x14ac:dyDescent="0.25">
      <c r="A107" s="38" t="s">
        <v>138</v>
      </c>
      <c r="B107" s="38"/>
      <c r="C107" s="38">
        <v>0</v>
      </c>
      <c r="D107" s="38">
        <v>0</v>
      </c>
      <c r="E107" s="38"/>
      <c r="F107" s="38"/>
      <c r="G107" s="38">
        <f t="shared" si="10"/>
        <v>0</v>
      </c>
      <c r="H107" s="38"/>
      <c r="I107" s="38">
        <f t="shared" si="11"/>
        <v>0</v>
      </c>
    </row>
    <row r="108" spans="1:9" x14ac:dyDescent="0.25">
      <c r="A108" s="38" t="s">
        <v>139</v>
      </c>
      <c r="B108" s="38"/>
      <c r="C108" s="38">
        <v>0</v>
      </c>
      <c r="D108" s="38">
        <v>192.95</v>
      </c>
      <c r="E108" s="38"/>
      <c r="F108" s="38"/>
      <c r="G108" s="38">
        <f t="shared" si="10"/>
        <v>0</v>
      </c>
      <c r="H108" s="38"/>
      <c r="I108" s="38">
        <f t="shared" si="11"/>
        <v>0</v>
      </c>
    </row>
    <row r="109" spans="1:9" x14ac:dyDescent="0.25">
      <c r="A109" s="38" t="s">
        <v>140</v>
      </c>
      <c r="B109" s="38"/>
      <c r="C109" s="38">
        <v>0</v>
      </c>
      <c r="D109" s="38">
        <v>118.5</v>
      </c>
      <c r="E109" s="38"/>
      <c r="F109" s="38"/>
      <c r="G109" s="38">
        <f t="shared" si="10"/>
        <v>0</v>
      </c>
      <c r="H109" s="38"/>
      <c r="I109" s="38">
        <f t="shared" si="11"/>
        <v>0</v>
      </c>
    </row>
    <row r="110" spans="1:9" x14ac:dyDescent="0.25">
      <c r="A110" s="38" t="s">
        <v>141</v>
      </c>
      <c r="B110" s="38"/>
      <c r="C110" s="38">
        <v>0</v>
      </c>
      <c r="D110" s="38">
        <v>125.5</v>
      </c>
      <c r="E110" s="38"/>
      <c r="F110" s="38"/>
      <c r="G110" s="38">
        <f t="shared" si="10"/>
        <v>0</v>
      </c>
      <c r="H110" s="38"/>
      <c r="I110" s="38">
        <f t="shared" si="11"/>
        <v>0</v>
      </c>
    </row>
    <row r="111" spans="1:9" x14ac:dyDescent="0.25">
      <c r="A111" s="38" t="s">
        <v>142</v>
      </c>
      <c r="B111" s="38"/>
      <c r="C111" s="38">
        <v>0</v>
      </c>
      <c r="D111" s="38">
        <v>89.5</v>
      </c>
      <c r="E111" s="38"/>
      <c r="F111" s="38"/>
      <c r="G111" s="38">
        <f t="shared" si="10"/>
        <v>0</v>
      </c>
      <c r="H111" s="38"/>
      <c r="I111" s="38">
        <f t="shared" si="11"/>
        <v>0</v>
      </c>
    </row>
    <row r="112" spans="1:9" x14ac:dyDescent="0.25">
      <c r="A112" s="38" t="s">
        <v>143</v>
      </c>
      <c r="B112" s="38"/>
      <c r="C112" s="38">
        <v>0</v>
      </c>
      <c r="D112" s="38">
        <v>294.5</v>
      </c>
      <c r="E112" s="38"/>
      <c r="F112" s="38"/>
      <c r="G112" s="38">
        <f t="shared" si="10"/>
        <v>0</v>
      </c>
      <c r="H112" s="38"/>
      <c r="I112" s="38">
        <f t="shared" si="11"/>
        <v>0</v>
      </c>
    </row>
    <row r="113" spans="1:9" x14ac:dyDescent="0.25">
      <c r="A113" s="38"/>
      <c r="B113" s="38"/>
      <c r="C113" s="38">
        <v>0</v>
      </c>
      <c r="D113" s="38"/>
      <c r="E113" s="38"/>
      <c r="F113" s="38"/>
      <c r="G113" s="38">
        <f t="shared" si="10"/>
        <v>0</v>
      </c>
      <c r="H113" s="38"/>
      <c r="I113" s="38">
        <f t="shared" si="11"/>
        <v>0</v>
      </c>
    </row>
    <row r="114" spans="1:9" x14ac:dyDescent="0.25">
      <c r="A114" s="38"/>
      <c r="B114" s="38"/>
      <c r="C114" s="38">
        <v>0</v>
      </c>
      <c r="D114" s="38"/>
      <c r="E114" s="38"/>
      <c r="F114" s="38"/>
      <c r="G114" s="38">
        <f t="shared" si="10"/>
        <v>0</v>
      </c>
      <c r="H114" s="38"/>
      <c r="I114" s="38">
        <f t="shared" si="11"/>
        <v>0</v>
      </c>
    </row>
    <row r="115" spans="1:9" x14ac:dyDescent="0.25">
      <c r="A115" s="38"/>
      <c r="B115" s="38"/>
      <c r="C115" s="38">
        <v>0</v>
      </c>
      <c r="D115" s="38"/>
      <c r="E115" s="38"/>
      <c r="F115" s="38"/>
      <c r="G115" s="38">
        <f t="shared" si="10"/>
        <v>0</v>
      </c>
      <c r="H115" s="38"/>
      <c r="I115" s="38">
        <f t="shared" si="11"/>
        <v>0</v>
      </c>
    </row>
    <row r="116" spans="1:9" x14ac:dyDescent="0.25">
      <c r="A116" s="38"/>
      <c r="B116" s="38"/>
      <c r="C116" s="38">
        <v>0</v>
      </c>
      <c r="D116" s="38"/>
      <c r="E116" s="38"/>
      <c r="F116" s="38"/>
      <c r="G116" s="38">
        <f t="shared" si="10"/>
        <v>0</v>
      </c>
      <c r="H116" s="38"/>
      <c r="I116" s="38">
        <f t="shared" si="11"/>
        <v>0</v>
      </c>
    </row>
    <row r="117" spans="1:9" x14ac:dyDescent="0.25">
      <c r="A117" s="38"/>
      <c r="B117" s="38"/>
      <c r="C117" s="38">
        <v>0</v>
      </c>
      <c r="D117" s="38"/>
      <c r="E117" s="38"/>
      <c r="F117" s="38"/>
      <c r="G117" s="38">
        <f t="shared" si="10"/>
        <v>0</v>
      </c>
      <c r="H117" s="38"/>
      <c r="I117" s="38">
        <f t="shared" si="11"/>
        <v>0</v>
      </c>
    </row>
    <row r="118" spans="1:9" x14ac:dyDescent="0.25">
      <c r="A118" s="38"/>
      <c r="B118" s="38"/>
      <c r="C118" s="38">
        <v>0</v>
      </c>
      <c r="D118" s="38"/>
      <c r="E118" s="38"/>
      <c r="F118" s="38"/>
      <c r="G118" s="38">
        <f t="shared" si="10"/>
        <v>0</v>
      </c>
      <c r="H118" s="38"/>
      <c r="I118" s="38">
        <f t="shared" si="11"/>
        <v>0</v>
      </c>
    </row>
    <row r="119" spans="1:9" x14ac:dyDescent="0.25">
      <c r="A119" s="51" t="s">
        <v>144</v>
      </c>
      <c r="B119" s="50"/>
      <c r="C119" s="50"/>
      <c r="D119" s="50"/>
      <c r="E119" s="50"/>
      <c r="F119" s="50">
        <f>SUM(F90:F118)</f>
        <v>151219.19999999998</v>
      </c>
      <c r="G119" s="50">
        <f>SUM(G90:G118)</f>
        <v>117744</v>
      </c>
      <c r="H119" s="50">
        <f>SUM(H90:H118)</f>
        <v>151219.19999999998</v>
      </c>
      <c r="I119" s="50">
        <f>SUM(I90:I118)</f>
        <v>67927.199999999997</v>
      </c>
    </row>
    <row r="120" spans="1:9" x14ac:dyDescent="0.25">
      <c r="A120" s="51" t="s">
        <v>145</v>
      </c>
      <c r="B120" s="50"/>
      <c r="C120" s="50"/>
      <c r="D120" s="50"/>
      <c r="E120" s="50"/>
      <c r="F120" s="50"/>
      <c r="G120" s="50">
        <f>+F119+G119</f>
        <v>268963.19999999995</v>
      </c>
      <c r="H120" s="50"/>
      <c r="I120" s="50">
        <f>+H119+I119</f>
        <v>219146.39999999997</v>
      </c>
    </row>
    <row r="121" spans="1:9" x14ac:dyDescent="0.25">
      <c r="A121" s="51"/>
      <c r="B121" s="50"/>
      <c r="C121" s="50"/>
      <c r="D121" s="50"/>
      <c r="E121" s="50"/>
      <c r="F121" s="50"/>
      <c r="G121" s="50"/>
      <c r="H121" s="50"/>
      <c r="I121" s="50"/>
    </row>
    <row r="122" spans="1:9" x14ac:dyDescent="0.25">
      <c r="A122" s="51" t="s">
        <v>128</v>
      </c>
      <c r="B122" s="50"/>
      <c r="C122" s="50"/>
      <c r="D122" s="50"/>
      <c r="E122" s="50"/>
      <c r="F122" s="50"/>
      <c r="G122" s="50"/>
      <c r="H122" s="50">
        <f>+H119/F119</f>
        <v>1</v>
      </c>
      <c r="I122" s="50">
        <f>+I119/G119</f>
        <v>0.57690582959641257</v>
      </c>
    </row>
    <row r="123" spans="1:9" x14ac:dyDescent="0.25">
      <c r="A123" s="48"/>
      <c r="B123" s="48"/>
      <c r="C123" s="48"/>
      <c r="D123" s="48"/>
      <c r="E123" s="48"/>
      <c r="F123" s="48"/>
      <c r="G123" s="48"/>
      <c r="H123" s="48"/>
      <c r="I123" s="48">
        <f>+I120/G120</f>
        <v>0.81478209658421674</v>
      </c>
    </row>
    <row r="124" spans="1:9" x14ac:dyDescent="0.25">
      <c r="A124" s="48"/>
      <c r="B124" s="48"/>
      <c r="C124" s="48"/>
      <c r="D124" s="48"/>
      <c r="E124" s="48"/>
      <c r="F124" s="48"/>
      <c r="G124" s="48"/>
      <c r="H124" s="48"/>
      <c r="I124" s="48"/>
    </row>
    <row r="125" spans="1:9" x14ac:dyDescent="0.25">
      <c r="A125" s="48" t="s">
        <v>146</v>
      </c>
      <c r="B125" s="48"/>
      <c r="C125" s="48"/>
      <c r="D125" s="48"/>
      <c r="E125" s="48"/>
      <c r="F125" s="48"/>
      <c r="G125" s="48"/>
      <c r="H125" s="48">
        <f>+F119-H119</f>
        <v>0</v>
      </c>
      <c r="I125" s="48">
        <f>+G119-I119</f>
        <v>49816.800000000003</v>
      </c>
    </row>
    <row r="126" spans="1:9" x14ac:dyDescent="0.25">
      <c r="A126" s="48"/>
      <c r="B126" s="48"/>
      <c r="C126" s="48"/>
      <c r="D126" s="48"/>
      <c r="E126" s="48"/>
      <c r="F126" s="48"/>
      <c r="G126" s="48"/>
      <c r="H126" s="48"/>
      <c r="I126" s="48">
        <f>+H125+I125</f>
        <v>49816.800000000003</v>
      </c>
    </row>
    <row r="127" spans="1:9" x14ac:dyDescent="0.25">
      <c r="A127" s="49"/>
      <c r="B127" s="49"/>
      <c r="C127" s="49"/>
      <c r="D127" s="49"/>
      <c r="E127" s="49"/>
      <c r="F127" s="49"/>
      <c r="G127" s="49"/>
      <c r="H127" s="49"/>
      <c r="I127" s="49"/>
    </row>
  </sheetData>
  <mergeCells count="7">
    <mergeCell ref="F87:G87"/>
    <mergeCell ref="H87:I87"/>
    <mergeCell ref="A1:I1"/>
    <mergeCell ref="F3:G3"/>
    <mergeCell ref="H3:I3"/>
    <mergeCell ref="F45:G45"/>
    <mergeCell ref="H45:I4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665F1-6B55-4090-9A72-034A5ADF1041}">
  <dimension ref="A1"/>
  <sheetViews>
    <sheetView workbookViewId="0">
      <selection activeCell="N15" sqref="N15"/>
    </sheetView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9177E-571A-4B9B-9278-FD1DAC5E660F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1ère page - couverture</vt:lpstr>
      <vt:lpstr>Sommaire</vt:lpstr>
      <vt:lpstr>Compte de résultat</vt:lpstr>
      <vt:lpstr>Seuil de rentabilté</vt:lpstr>
      <vt:lpstr>BFR</vt:lpstr>
      <vt:lpstr>Tab. de financement</vt:lpstr>
      <vt:lpstr>Budget C.A détaillé</vt:lpstr>
      <vt:lpstr>Budget frais de personnel</vt:lpstr>
      <vt:lpstr>Feuil9</vt:lpstr>
      <vt:lpstr>Prêts et apports</vt:lpstr>
      <vt:lpstr>Feuil11</vt:lpstr>
      <vt:lpstr>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LEMBLE</dc:creator>
  <cp:lastModifiedBy>Laurence LEMBLE</cp:lastModifiedBy>
  <dcterms:created xsi:type="dcterms:W3CDTF">2019-05-13T11:38:57Z</dcterms:created>
  <dcterms:modified xsi:type="dcterms:W3CDTF">2019-05-17T10:55:33Z</dcterms:modified>
</cp:coreProperties>
</file>